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2"/>
  </bookViews>
  <sheets>
    <sheet name="full pipe" sheetId="1" r:id="rId1"/>
    <sheet name="partial pipe" sheetId="2" r:id="rId2"/>
    <sheet name="circular pipe" sheetId="3" r:id="rId3"/>
  </sheets>
  <calcPr calcId="145621"/>
</workbook>
</file>

<file path=xl/calcChain.xml><?xml version="1.0" encoding="utf-8"?>
<calcChain xmlns="http://schemas.openxmlformats.org/spreadsheetml/2006/main">
  <c r="H15" i="3" l="1"/>
  <c r="A15" i="3"/>
  <c r="B15" i="3" s="1"/>
  <c r="G13" i="3"/>
  <c r="I9" i="3"/>
  <c r="G15" i="3" s="1"/>
  <c r="D15" i="3" s="1"/>
  <c r="H9" i="3"/>
  <c r="F9" i="3"/>
  <c r="E9" i="3"/>
  <c r="F15" i="3" s="1"/>
  <c r="D9" i="3"/>
  <c r="F13" i="3" s="1"/>
  <c r="C9" i="3"/>
  <c r="B9" i="3"/>
  <c r="A9" i="3"/>
  <c r="I6" i="3"/>
  <c r="I5" i="3"/>
  <c r="G9" i="3" s="1"/>
  <c r="H5" i="3"/>
  <c r="C13" i="3" s="1"/>
  <c r="G5" i="3"/>
  <c r="J7" i="2"/>
  <c r="C7" i="2"/>
  <c r="B7" i="2" s="1"/>
  <c r="H4" i="2"/>
  <c r="D4" i="2"/>
  <c r="G4" i="2" s="1"/>
  <c r="C4" i="2"/>
  <c r="E4" i="2" s="1"/>
  <c r="A9" i="1"/>
  <c r="I9" i="1" s="1"/>
  <c r="I6" i="1"/>
  <c r="H6" i="1"/>
  <c r="G6" i="1"/>
  <c r="F6" i="1"/>
  <c r="J6" i="1" s="1"/>
  <c r="D13" i="3" l="1"/>
  <c r="H13" i="3"/>
  <c r="E15" i="3"/>
  <c r="A13" i="3"/>
  <c r="E13" i="3"/>
  <c r="B13" i="3"/>
  <c r="G7" i="2"/>
  <c r="H7" i="2"/>
  <c r="F4" i="2"/>
  <c r="K6" i="1"/>
  <c r="M6" i="1" s="1"/>
  <c r="F9" i="1"/>
  <c r="G9" i="1"/>
  <c r="H9" i="1"/>
  <c r="E7" i="2" l="1"/>
  <c r="I4" i="2"/>
  <c r="O6" i="1"/>
  <c r="L6" i="1" s="1"/>
  <c r="N6" i="1"/>
  <c r="F7" i="2" l="1"/>
  <c r="I7" i="2"/>
  <c r="K7" i="2"/>
  <c r="L4" i="2"/>
</calcChain>
</file>

<file path=xl/sharedStrings.xml><?xml version="1.0" encoding="utf-8"?>
<sst xmlns="http://schemas.openxmlformats.org/spreadsheetml/2006/main" count="256" uniqueCount="194">
  <si>
    <t>Full pipe capacity estimator</t>
  </si>
  <si>
    <t>Transitional</t>
  </si>
  <si>
    <t>Rough</t>
  </si>
  <si>
    <t>Smooth</t>
  </si>
  <si>
    <t>C-W</t>
  </si>
  <si>
    <t>HW</t>
  </si>
  <si>
    <t>M</t>
  </si>
  <si>
    <t>Bla</t>
  </si>
  <si>
    <t>Darcy</t>
  </si>
  <si>
    <t>D</t>
  </si>
  <si>
    <t>Sf</t>
  </si>
  <si>
    <t>k</t>
  </si>
  <si>
    <t>C</t>
  </si>
  <si>
    <t>n</t>
  </si>
  <si>
    <t>V</t>
  </si>
  <si>
    <t>Re</t>
  </si>
  <si>
    <t>La(lambda)</t>
  </si>
  <si>
    <t>Re*</t>
  </si>
  <si>
    <t>Flow Type</t>
  </si>
  <si>
    <t>Q final</t>
  </si>
  <si>
    <t>m</t>
  </si>
  <si>
    <t>m/m</t>
  </si>
  <si>
    <t>mm</t>
  </si>
  <si>
    <t>m/sec</t>
  </si>
  <si>
    <t>cumecs</t>
  </si>
  <si>
    <t>A</t>
  </si>
  <si>
    <t>Q</t>
  </si>
  <si>
    <t>sq.m</t>
  </si>
  <si>
    <t>Based on the following formulas:</t>
  </si>
  <si>
    <t>Manning equation for rough turbulent flow</t>
  </si>
  <si>
    <t>V = (0.397/2)D^2/3S^1/2</t>
  </si>
  <si>
    <t>The Blasius equation for smooth turbulent flow</t>
  </si>
  <si>
    <t>V = 75D^5/7Sf^4/7</t>
  </si>
  <si>
    <t>Hazen - Williams equation for transitional turbulent flow</t>
  </si>
  <si>
    <t>V = 0.355CD^0.63Sf^0.54</t>
  </si>
  <si>
    <t>The Colebrook-White equation for transitional turbulent flow</t>
  </si>
  <si>
    <t>V = -2(2gDSf)^1/2LOG(k/3.7D+2.5v/D(2gDSf)^1/2)</t>
  </si>
  <si>
    <t>Moody equation</t>
  </si>
  <si>
    <t>La (lambda) = 0.0055[1+(20 000 k/D + 10^6/Re)^1/3}</t>
  </si>
  <si>
    <t>Reynolds roughness number</t>
  </si>
  <si>
    <t>Re* = Re(k/D)(La/8)^1/2</t>
  </si>
  <si>
    <t>Darcy equation</t>
  </si>
  <si>
    <t>hf = La*L*V^2/2gD</t>
  </si>
  <si>
    <t>Reynold equation</t>
  </si>
  <si>
    <t>Re = VD/v</t>
  </si>
  <si>
    <t>Continuity equation</t>
  </si>
  <si>
    <t>Q = VA</t>
  </si>
  <si>
    <t>Notice:</t>
  </si>
  <si>
    <t>Flow is smooth turbulent if Re* &lt; 4. Blasius equation is used for discharge calculations.</t>
  </si>
  <si>
    <t xml:space="preserve">Flow is transitional turbulent if 4 &lt;= Re* &lt; 60. </t>
  </si>
  <si>
    <t>For discharge calculations at transitional turbulent flow - both Hazen - Williams and Colebrook - White equation can be used.</t>
  </si>
  <si>
    <t>However the use of Hazen - Williams equation is not recommended when pipe velocity exceeds  3.0 m/sec.</t>
  </si>
  <si>
    <t>Flow is  of rough turbulent type when Re* &gt; 60.  Manning equation is used for discharge computations at this type of flow.</t>
  </si>
  <si>
    <t>Instructions:</t>
  </si>
  <si>
    <t>Type pipe dia and grade in yellow cells</t>
  </si>
  <si>
    <t>Project:</t>
  </si>
  <si>
    <t>North Head wetlands - subcatchment 1</t>
  </si>
  <si>
    <t>Type appropriate roughness factors in green cells</t>
  </si>
  <si>
    <t>Reference:</t>
  </si>
  <si>
    <t>Read flow type and final flow rate in cells N6 and O6</t>
  </si>
  <si>
    <t>Good luck</t>
  </si>
  <si>
    <t>Partial filling of a pipe / headloss in the pipe flowing partially full</t>
  </si>
  <si>
    <t>ho</t>
  </si>
  <si>
    <t>yo</t>
  </si>
  <si>
    <t>alfa</t>
  </si>
  <si>
    <t>F</t>
  </si>
  <si>
    <t>P</t>
  </si>
  <si>
    <t>R</t>
  </si>
  <si>
    <t>So</t>
  </si>
  <si>
    <t>Qgrav</t>
  </si>
  <si>
    <t>rad</t>
  </si>
  <si>
    <t>A.  General</t>
  </si>
  <si>
    <t>ho grav</t>
  </si>
  <si>
    <t>L</t>
  </si>
  <si>
    <t>hf</t>
  </si>
  <si>
    <t>Fr</t>
  </si>
  <si>
    <t>B</t>
  </si>
  <si>
    <t>H</t>
  </si>
  <si>
    <t>hc</t>
  </si>
  <si>
    <t>t</t>
  </si>
  <si>
    <t>Yellow cells are for input data</t>
  </si>
  <si>
    <t>Pa</t>
  </si>
  <si>
    <t>Grey cells are for output data</t>
  </si>
  <si>
    <t xml:space="preserve">If flow rate is known this spreadsheet can calculate normal </t>
  </si>
  <si>
    <t>Formulas used:</t>
  </si>
  <si>
    <t>flow depth for uniform gravity flow and headloss for a given</t>
  </si>
  <si>
    <t>diameter and length of pipe.</t>
  </si>
  <si>
    <t>Type Q,D,n,So and L in yellow cells</t>
  </si>
  <si>
    <r>
      <t>Read</t>
    </r>
    <r>
      <rPr>
        <b/>
        <sz val="10"/>
        <rFont val="Arial"/>
        <family val="2"/>
      </rPr>
      <t xml:space="preserve"> ho grav </t>
    </r>
    <r>
      <rPr>
        <sz val="10"/>
        <rFont val="Arial"/>
        <family val="2"/>
      </rPr>
      <t>in cellB7</t>
    </r>
  </si>
  <si>
    <r>
      <t xml:space="preserve">Type the value of B7 as </t>
    </r>
    <r>
      <rPr>
        <b/>
        <sz val="10"/>
        <rFont val="Arial"/>
        <family val="2"/>
      </rPr>
      <t>ho</t>
    </r>
    <r>
      <rPr>
        <sz val="11"/>
        <color theme="1"/>
        <rFont val="Calibri"/>
        <family val="2"/>
        <scheme val="minor"/>
      </rPr>
      <t xml:space="preserve"> in cellB4</t>
    </r>
  </si>
  <si>
    <r>
      <t xml:space="preserve">Read </t>
    </r>
    <r>
      <rPr>
        <b/>
        <sz val="10"/>
        <rFont val="Arial"/>
        <family val="2"/>
      </rPr>
      <t>hf</t>
    </r>
    <r>
      <rPr>
        <sz val="11"/>
        <color theme="1"/>
        <rFont val="Calibri"/>
        <family val="2"/>
        <scheme val="minor"/>
      </rPr>
      <t xml:space="preserve"> in cell F7</t>
    </r>
  </si>
  <si>
    <t>If flow depth is known this spreadsheet can calculate</t>
  </si>
  <si>
    <t>the flow rate for uniform gravity flow and headloss for a given</t>
  </si>
  <si>
    <t>Type ho,D,n,So and L in yellow cells</t>
  </si>
  <si>
    <r>
      <t>Read</t>
    </r>
    <r>
      <rPr>
        <b/>
        <sz val="10"/>
        <rFont val="Arial"/>
        <family val="2"/>
      </rPr>
      <t xml:space="preserve"> Q grav </t>
    </r>
    <r>
      <rPr>
        <sz val="10"/>
        <rFont val="Arial"/>
        <family val="2"/>
      </rPr>
      <t>in cell L4</t>
    </r>
  </si>
  <si>
    <r>
      <t xml:space="preserve">Type the value of L4 as </t>
    </r>
    <r>
      <rPr>
        <b/>
        <sz val="10"/>
        <rFont val="Arial"/>
        <family val="2"/>
      </rPr>
      <t>Q</t>
    </r>
    <r>
      <rPr>
        <sz val="11"/>
        <color theme="1"/>
        <rFont val="Calibri"/>
        <family val="2"/>
        <scheme val="minor"/>
      </rPr>
      <t xml:space="preserve"> in cell A7</t>
    </r>
  </si>
  <si>
    <t xml:space="preserve">If both flow depth and flow rate are known  this spreadsheet </t>
  </si>
  <si>
    <t>can calculate headlosses in the pipe.</t>
  </si>
  <si>
    <t>Type Q,ho,D,n,So and L in yellow cells</t>
  </si>
  <si>
    <t>Circular culvert / Throttling pipe flow estimator</t>
  </si>
  <si>
    <t>Based on chapters 9.1 - 9.33 , Willi H Hager "Wastewater Hydraulics" Springer 1999</t>
  </si>
  <si>
    <t>Ho</t>
  </si>
  <si>
    <t>Hu</t>
  </si>
  <si>
    <t>Rough.#</t>
  </si>
  <si>
    <t>Yo</t>
  </si>
  <si>
    <t>Flow type</t>
  </si>
  <si>
    <t>Project No</t>
  </si>
  <si>
    <t xml:space="preserve"> Western corts</t>
  </si>
  <si>
    <t>full pipe</t>
  </si>
  <si>
    <t>Date</t>
  </si>
  <si>
    <t>R*d</t>
  </si>
  <si>
    <t>Rd</t>
  </si>
  <si>
    <t>jd</t>
  </si>
  <si>
    <t>Hd</t>
  </si>
  <si>
    <t>h/l culvert</t>
  </si>
  <si>
    <t>qd</t>
  </si>
  <si>
    <t>cub.m/sec</t>
  </si>
  <si>
    <t>free</t>
  </si>
  <si>
    <t>transitional flow type</t>
  </si>
  <si>
    <t>Operational Diagram</t>
  </si>
  <si>
    <t>Qc max</t>
  </si>
  <si>
    <t>Qcr</t>
  </si>
  <si>
    <t>Q uni</t>
  </si>
  <si>
    <t>Qgate tr</t>
  </si>
  <si>
    <t>Qpress tr</t>
  </si>
  <si>
    <t>Qpress</t>
  </si>
  <si>
    <t>Qgate</t>
  </si>
  <si>
    <t xml:space="preserve">Quni </t>
  </si>
  <si>
    <t xml:space="preserve"> </t>
  </si>
  <si>
    <t>f</t>
  </si>
  <si>
    <t>Yt</t>
  </si>
  <si>
    <t>Cd</t>
  </si>
  <si>
    <t xml:space="preserve">Q simple culvert </t>
  </si>
  <si>
    <t>Qor</t>
  </si>
  <si>
    <t>Fd</t>
  </si>
  <si>
    <t>Qunifull</t>
  </si>
  <si>
    <t xml:space="preserve">      D</t>
  </si>
  <si>
    <t>Logic:</t>
  </si>
  <si>
    <r>
      <t>Ho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0"/>
        <rFont val="Arial"/>
        <family val="2"/>
      </rPr>
      <t>Hu</t>
    </r>
    <r>
      <rPr>
        <sz val="11"/>
        <color theme="1"/>
        <rFont val="Calibri"/>
        <family val="2"/>
        <scheme val="minor"/>
      </rPr>
      <t xml:space="preserve"> are Energy Heads u/s and d/s of culvert respectively. </t>
    </r>
  </si>
  <si>
    <r>
      <t>So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0"/>
        <rFont val="Arial"/>
        <family val="2"/>
      </rPr>
      <t>Sf</t>
    </r>
    <r>
      <rPr>
        <sz val="11"/>
        <color theme="1"/>
        <rFont val="Calibri"/>
        <family val="2"/>
        <scheme val="minor"/>
      </rPr>
      <t xml:space="preserve"> are Energy and pipe's gradients respectively. D is a pipe diameter.</t>
    </r>
  </si>
  <si>
    <t>is pipe roughness characteristic (5.31).</t>
  </si>
  <si>
    <r>
      <t>L</t>
    </r>
    <r>
      <rPr>
        <sz val="11"/>
        <color theme="1"/>
        <rFont val="Calibri"/>
        <family val="2"/>
        <scheme val="minor"/>
      </rPr>
      <t xml:space="preserve"> is culvert's length. </t>
    </r>
    <r>
      <rPr>
        <b/>
        <sz val="10"/>
        <rFont val="Arial"/>
        <family val="2"/>
      </rPr>
      <t>Yo</t>
    </r>
    <r>
      <rPr>
        <sz val="11"/>
        <color theme="1"/>
        <rFont val="Calibri"/>
        <family val="2"/>
        <scheme val="minor"/>
      </rPr>
      <t xml:space="preserve"> =Ho/D and </t>
    </r>
    <r>
      <rPr>
        <b/>
        <sz val="10"/>
        <rFont val="Arial"/>
        <family val="2"/>
      </rPr>
      <t>Fd</t>
    </r>
    <r>
      <rPr>
        <sz val="11"/>
        <color theme="1"/>
        <rFont val="Calibri"/>
        <family val="2"/>
        <scheme val="minor"/>
      </rPr>
      <t xml:space="preserve"> is pipe Froude number</t>
    </r>
  </si>
  <si>
    <t>Free Flow</t>
  </si>
  <si>
    <t xml:space="preserve">in the culvert can be either  critical, uniform or gated. Flow is critical whenever </t>
  </si>
  <si>
    <t>&gt;2.</t>
  </si>
  <si>
    <t>Maximum filling ratio should be 95%. Yo is generally lower than 1.20.</t>
  </si>
  <si>
    <r>
      <t xml:space="preserve">If </t>
    </r>
    <r>
      <rPr>
        <b/>
        <sz val="10"/>
        <rFont val="Arial"/>
        <family val="2"/>
      </rPr>
      <t>Sf</t>
    </r>
    <r>
      <rPr>
        <sz val="11"/>
        <color theme="1"/>
        <rFont val="Calibri"/>
        <family val="2"/>
        <scheme val="minor"/>
      </rPr>
      <t xml:space="preserve"> exceeds </t>
    </r>
    <r>
      <rPr>
        <b/>
        <sz val="10"/>
        <rFont val="Arial"/>
        <family val="2"/>
      </rPr>
      <t>So</t>
    </r>
    <r>
      <rPr>
        <sz val="11"/>
        <color theme="1"/>
        <rFont val="Calibri"/>
        <family val="2"/>
        <scheme val="minor"/>
      </rPr>
      <t xml:space="preserve"> hydraulic jump may develop in the pipe leading to the formation of standing waves and if filling ratio is larger than 90%  to choking of the pipe(usually near the </t>
    </r>
  </si>
  <si>
    <t>outlet).</t>
  </si>
  <si>
    <t>For larger approach level 1.2&lt;Yo&lt;1.5 and free culvert flow, gated flow appears when the u/s section is submerged  sealing the culvert's inlet  against airflow.</t>
  </si>
  <si>
    <t xml:space="preserve">Pressurised flow develops when outlet of the culvert is submerged (choked) and Yo is equal or larger than 1.0. </t>
  </si>
  <si>
    <r>
      <t xml:space="preserve">Transition between gated and pressurised flow is analysed using roughness characteristics </t>
    </r>
    <r>
      <rPr>
        <b/>
        <sz val="10"/>
        <rFont val="Arial"/>
        <family val="2"/>
      </rPr>
      <t>Rd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0"/>
        <rFont val="Arial"/>
        <family val="2"/>
      </rPr>
      <t>Rd*</t>
    </r>
    <r>
      <rPr>
        <sz val="11"/>
        <color theme="1"/>
        <rFont val="Calibri"/>
        <family val="2"/>
        <scheme val="minor"/>
      </rPr>
      <t xml:space="preserve"> as per chapter 9.33 as well as possibilities of outlet choking due to </t>
    </r>
  </si>
  <si>
    <t>hydraulic jump formation and/or high filling ratio. Then the choice is made between gated and pressurised flow for a transitional flow type (this selection is automatic).</t>
  </si>
  <si>
    <t xml:space="preserve">It is a well known fact that for the culvert flow situation a free surface flow often needs more head than pressurised flow. Also supercritical flow  in the pipe is unstable leading  </t>
  </si>
  <si>
    <t xml:space="preserve"> to formation of waves,h/jumps etc thus discharge under these conditions (described as "critical" in the program) may be lower than that under the "uniform" flow conditions.</t>
  </si>
  <si>
    <r>
      <t xml:space="preserve">Please note that the sharp-crested inlet configuration (Cd=0.64) is considered  for transitional gated flow. For </t>
    </r>
    <r>
      <rPr>
        <b/>
        <sz val="10"/>
        <rFont val="Arial"/>
        <family val="2"/>
      </rPr>
      <t>Qgate</t>
    </r>
    <r>
      <rPr>
        <sz val="11"/>
        <color theme="1"/>
        <rFont val="Calibri"/>
        <family val="2"/>
        <scheme val="minor"/>
      </rPr>
      <t xml:space="preserve"> coefficient </t>
    </r>
    <r>
      <rPr>
        <b/>
        <sz val="10"/>
        <rFont val="Arial"/>
        <family val="2"/>
      </rPr>
      <t>Cd</t>
    </r>
    <r>
      <rPr>
        <sz val="11"/>
        <color theme="1"/>
        <rFont val="Calibri"/>
        <family val="2"/>
        <scheme val="minor"/>
      </rPr>
      <t xml:space="preserve"> can be changed in cell C15.</t>
    </r>
  </si>
  <si>
    <t>The approach taken in this spreadsheet  is based on formulas valid for a long culvert (L/D&gt;=10).</t>
  </si>
  <si>
    <t xml:space="preserve">This spreadsheet is set up to automatically compute the discharge through the pipe/culvert for the flow situation described by the input parameters(Ho;Hu;n;So;D;L;Cd).  </t>
  </si>
  <si>
    <t>The final flow rate appears in cell G9 (brown font).</t>
  </si>
  <si>
    <t xml:space="preserve">Flowrates for each flow situation  are displayed in cells A13-H13 and D15,E15 and H15. It allows the user to compare the floweret selected by the program to other relevant </t>
  </si>
  <si>
    <t>Flowrates and  make his/her own judgements.</t>
  </si>
  <si>
    <t>The Flowrates calculated by this spreadsheet are on the conservative side.</t>
  </si>
  <si>
    <t>To use this program please follow these easy steps:</t>
  </si>
  <si>
    <t>Type input data in yellow cells</t>
  </si>
  <si>
    <t>Read flow type in cells I5 and I9</t>
  </si>
  <si>
    <t>Read culvert discharge in cell G9</t>
  </si>
  <si>
    <t>Abbreviations and  formulas used in the spreadsheet</t>
  </si>
  <si>
    <t>Qcmax</t>
  </si>
  <si>
    <t>Maximum free flow discharge for this situation (9.6)</t>
  </si>
  <si>
    <t>Discharge for "critical"  flow situation</t>
  </si>
  <si>
    <t>&gt; 2</t>
  </si>
  <si>
    <t>Quni</t>
  </si>
  <si>
    <t>Discharge for "uniform" flow situation</t>
  </si>
  <si>
    <t>5. Other formulas used</t>
  </si>
  <si>
    <t>Qgate tr.</t>
  </si>
  <si>
    <t>Discharge for transitional-gated flow situation</t>
  </si>
  <si>
    <t>Q press. tr</t>
  </si>
  <si>
    <t>Discharge for transitional-pressurised flow situation</t>
  </si>
  <si>
    <t>Discharge for "pressurised" flow situation</t>
  </si>
  <si>
    <t xml:space="preserve">Qgate </t>
  </si>
  <si>
    <t>Discharge for "gated" flow situation</t>
  </si>
  <si>
    <t>Q uni  free</t>
  </si>
  <si>
    <t>Free uniform discharge</t>
  </si>
  <si>
    <t>Q uni full</t>
  </si>
  <si>
    <t xml:space="preserve">Uniform discharge for the 95% full pipe </t>
  </si>
  <si>
    <t>Q simple culvert</t>
  </si>
  <si>
    <t>Discharge  calculated using formulas for a "simple culvert" (9.9 - 9.13)</t>
  </si>
  <si>
    <t>Discharge calculated using small orifice formulae with Cor = 0.64</t>
  </si>
  <si>
    <t>1. Free flow</t>
  </si>
  <si>
    <t>Uniform flow</t>
  </si>
  <si>
    <t>Critical flow</t>
  </si>
  <si>
    <t>4. Transitional flow</t>
  </si>
  <si>
    <t>2. Gate flow</t>
  </si>
  <si>
    <t>3. Pressurised flow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</si>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</sst>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14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2"/>
      <name val="Arial Black"/>
      <family val="2"/>
    </font>
    <font>
      <i/>
      <u/>
      <sz val="10"/>
      <name val="Arial"/>
      <family val="2"/>
    </font>
    <font>
      <b/>
      <sz val="14"/>
      <name val="Arial"/>
      <family val="2"/>
    </font>
    <font>
      <sz val="11"/>
      <color indexed="52"/>
      <name val="Arial Black"/>
      <family val="2"/>
    </font>
    <font>
      <sz val="11"/>
      <color indexed="12"/>
      <name val="Arial"/>
      <family val="2"/>
    </font>
    <font>
      <sz val="11"/>
      <color indexed="52"/>
      <name val="Dutch801 XBd BT"/>
      <family val="1"/>
    </font>
    <font>
      <sz val="10"/>
      <color indexed="52"/>
      <name val="Arial Black"/>
      <family val="2"/>
    </font>
    <font>
      <u/>
      <sz val="10"/>
      <name val="BC 3of9"/>
      <charset val="255"/>
    </font>
    <font>
      <b/>
      <i/>
      <sz val="12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166" fontId="2" fillId="5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left"/>
    </xf>
    <xf numFmtId="15" fontId="2" fillId="0" borderId="0" xfId="0" applyNumberFormat="1" applyFont="1" applyAlignment="1" applyProtection="1">
      <alignment horizontal="left"/>
      <protection locked="0"/>
    </xf>
    <xf numFmtId="0" fontId="0" fillId="0" borderId="0" xfId="0" applyAlignment="1"/>
    <xf numFmtId="0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6" fontId="0" fillId="5" borderId="2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0" fillId="5" borderId="2" xfId="0" applyFill="1" applyBorder="1" applyAlignment="1">
      <alignment horizontal="center"/>
    </xf>
    <xf numFmtId="2" fontId="0" fillId="5" borderId="2" xfId="0" applyNumberForma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6" fillId="0" borderId="0" xfId="0" applyFont="1"/>
    <xf numFmtId="0" fontId="0" fillId="0" borderId="3" xfId="0" applyBorder="1" applyAlignment="1">
      <alignment horizontal="left"/>
    </xf>
    <xf numFmtId="0" fontId="2" fillId="0" borderId="4" xfId="0" applyFont="1" applyBorder="1" applyAlignment="1">
      <alignment horizontal="left"/>
    </xf>
    <xf numFmtId="15" fontId="0" fillId="0" borderId="4" xfId="0" applyNumberFormat="1" applyBorder="1" applyAlignment="1">
      <alignment horizontal="left"/>
    </xf>
    <xf numFmtId="0" fontId="7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0" xfId="0" applyFont="1"/>
    <xf numFmtId="0" fontId="0" fillId="0" borderId="0" xfId="0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419100</xdr:colOff>
      <xdr:row>4</xdr:row>
      <xdr:rowOff>85725</xdr:rowOff>
    </xdr:from>
    <xdr:to>
      <xdr:col>14</xdr:col>
      <xdr:colOff>66675</xdr:colOff>
      <xdr:row>6</xdr:row>
      <xdr:rowOff>123825</xdr:rowOff>
    </xdr:to>
    <xdr:sp macro="" textlink="">
      <xdr:nvSpPr>
        <xdr:cNvPr id="2" name="Oval 3"/>
        <xdr:cNvSpPr>
          <a:spLocks noChangeArrowheads="1"/>
        </xdr:cNvSpPr>
      </xdr:nvSpPr>
      <xdr:spPr bwMode="auto">
        <a:xfrm>
          <a:off x="7058025" y="733425"/>
          <a:ext cx="1066800" cy="361950"/>
        </a:xfrm>
        <a:prstGeom prst="ellipse">
          <a:avLst/>
        </a:prstGeom>
        <a:noFill/>
        <a:ln w="19050">
          <a:solidFill>
            <a:srgbClr val="FF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10</xdr:row>
          <xdr:rowOff>9525</xdr:rowOff>
        </xdr:from>
        <xdr:to>
          <xdr:col>8</xdr:col>
          <xdr:colOff>438150</xdr:colOff>
          <xdr:row>32</xdr:row>
          <xdr:rowOff>28575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10</xdr:row>
      <xdr:rowOff>28575</xdr:rowOff>
    </xdr:from>
    <xdr:to>
      <xdr:col>13</xdr:col>
      <xdr:colOff>0</xdr:colOff>
      <xdr:row>15</xdr:row>
      <xdr:rowOff>57150</xdr:rowOff>
    </xdr:to>
    <xdr:grpSp>
      <xdr:nvGrpSpPr>
        <xdr:cNvPr id="2" name="Group 59"/>
        <xdr:cNvGrpSpPr>
          <a:grpSpLocks/>
        </xdr:cNvGrpSpPr>
      </xdr:nvGrpSpPr>
      <xdr:grpSpPr bwMode="auto">
        <a:xfrm>
          <a:off x="7077075" y="2038350"/>
          <a:ext cx="2524125" cy="981075"/>
          <a:chOff x="679" y="190"/>
          <a:chExt cx="294" cy="91"/>
        </a:xfrm>
      </xdr:grpSpPr>
      <xdr:sp macro="" textlink="">
        <xdr:nvSpPr>
          <xdr:cNvPr id="3" name="Line 1"/>
          <xdr:cNvSpPr>
            <a:spLocks noChangeShapeType="1"/>
          </xdr:cNvSpPr>
        </xdr:nvSpPr>
        <xdr:spPr bwMode="auto">
          <a:xfrm>
            <a:off x="737" y="237"/>
            <a:ext cx="148" cy="1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" name="Group 48"/>
          <xdr:cNvGrpSpPr>
            <a:grpSpLocks/>
          </xdr:cNvGrpSpPr>
        </xdr:nvGrpSpPr>
        <xdr:grpSpPr bwMode="auto">
          <a:xfrm>
            <a:off x="679" y="190"/>
            <a:ext cx="294" cy="91"/>
            <a:chOff x="735" y="56"/>
            <a:chExt cx="270" cy="91"/>
          </a:xfrm>
        </xdr:grpSpPr>
        <xdr:grpSp>
          <xdr:nvGrpSpPr>
            <xdr:cNvPr id="5" name="Group 46"/>
            <xdr:cNvGrpSpPr>
              <a:grpSpLocks/>
            </xdr:cNvGrpSpPr>
          </xdr:nvGrpSpPr>
          <xdr:grpSpPr bwMode="auto">
            <a:xfrm>
              <a:off x="735" y="56"/>
              <a:ext cx="270" cy="91"/>
              <a:chOff x="735" y="56"/>
              <a:chExt cx="270" cy="91"/>
            </a:xfrm>
          </xdr:grpSpPr>
          <xdr:grpSp>
            <xdr:nvGrpSpPr>
              <xdr:cNvPr id="7" name="Group 44"/>
              <xdr:cNvGrpSpPr>
                <a:grpSpLocks/>
              </xdr:cNvGrpSpPr>
            </xdr:nvGrpSpPr>
            <xdr:grpSpPr bwMode="auto">
              <a:xfrm>
                <a:off x="735" y="56"/>
                <a:ext cx="270" cy="91"/>
                <a:chOff x="735" y="56"/>
                <a:chExt cx="270" cy="91"/>
              </a:xfrm>
            </xdr:grpSpPr>
            <xdr:sp macro="" textlink="">
              <xdr:nvSpPr>
                <xdr:cNvPr id="9" name="Freeform 20"/>
                <xdr:cNvSpPr>
                  <a:spLocks/>
                </xdr:cNvSpPr>
              </xdr:nvSpPr>
              <xdr:spPr bwMode="auto">
                <a:xfrm>
                  <a:off x="799" y="56"/>
                  <a:ext cx="145" cy="51"/>
                </a:xfrm>
                <a:custGeom>
                  <a:avLst/>
                  <a:gdLst>
                    <a:gd name="T0" fmla="*/ 2 w 175"/>
                    <a:gd name="T1" fmla="*/ 647 h 46"/>
                    <a:gd name="T2" fmla="*/ 2 w 175"/>
                    <a:gd name="T3" fmla="*/ 630 h 46"/>
                    <a:gd name="T4" fmla="*/ 2 w 175"/>
                    <a:gd name="T5" fmla="*/ 481 h 46"/>
                    <a:gd name="T6" fmla="*/ 2 w 175"/>
                    <a:gd name="T7" fmla="*/ 139 h 46"/>
                    <a:gd name="T8" fmla="*/ 2 w 175"/>
                    <a:gd name="T9" fmla="*/ 83 h 46"/>
                    <a:gd name="T10" fmla="*/ 2 w 175"/>
                    <a:gd name="T11" fmla="*/ 4 h 46"/>
                    <a:gd name="T12" fmla="*/ 2 w 175"/>
                    <a:gd name="T13" fmla="*/ 154 h 46"/>
                    <a:gd name="T14" fmla="*/ 0 w 175"/>
                    <a:gd name="T15" fmla="*/ 287 h 46"/>
                    <a:gd name="T16" fmla="*/ 2 w 175"/>
                    <a:gd name="T17" fmla="*/ 353 h 46"/>
                    <a:gd name="T18" fmla="*/ 2 w 175"/>
                    <a:gd name="T19" fmla="*/ 434 h 46"/>
                    <a:gd name="T20" fmla="*/ 2 w 175"/>
                    <a:gd name="T21" fmla="*/ 391 h 46"/>
                    <a:gd name="T22" fmla="*/ 2 w 175"/>
                    <a:gd name="T23" fmla="*/ 647 h 46"/>
                    <a:gd name="T24" fmla="*/ 0 60000 65536"/>
                    <a:gd name="T25" fmla="*/ 0 60000 65536"/>
                    <a:gd name="T26" fmla="*/ 0 60000 65536"/>
                    <a:gd name="T27" fmla="*/ 0 60000 65536"/>
                    <a:gd name="T28" fmla="*/ 0 60000 65536"/>
                    <a:gd name="T29" fmla="*/ 0 60000 65536"/>
                    <a:gd name="T30" fmla="*/ 0 60000 65536"/>
                    <a:gd name="T31" fmla="*/ 0 60000 65536"/>
                    <a:gd name="T32" fmla="*/ 0 60000 65536"/>
                    <a:gd name="T33" fmla="*/ 0 60000 65536"/>
                    <a:gd name="T34" fmla="*/ 0 60000 65536"/>
                    <a:gd name="T35" fmla="*/ 0 60000 65536"/>
                    <a:gd name="T36" fmla="*/ 0 w 175"/>
                    <a:gd name="T37" fmla="*/ 0 h 46"/>
                    <a:gd name="T38" fmla="*/ 175 w 175"/>
                    <a:gd name="T39" fmla="*/ 46 h 46"/>
                  </a:gdLst>
                  <a:ahLst/>
                  <a:cxnLst>
                    <a:cxn ang="T24">
                      <a:pos x="T0" y="T1"/>
                    </a:cxn>
                    <a:cxn ang="T25">
                      <a:pos x="T2" y="T3"/>
                    </a:cxn>
                    <a:cxn ang="T26">
                      <a:pos x="T4" y="T5"/>
                    </a:cxn>
                    <a:cxn ang="T27">
                      <a:pos x="T6" y="T7"/>
                    </a:cxn>
                    <a:cxn ang="T28">
                      <a:pos x="T8" y="T9"/>
                    </a:cxn>
                    <a:cxn ang="T29">
                      <a:pos x="T10" y="T11"/>
                    </a:cxn>
                    <a:cxn ang="T30">
                      <a:pos x="T12" y="T13"/>
                    </a:cxn>
                    <a:cxn ang="T31">
                      <a:pos x="T14" y="T15"/>
                    </a:cxn>
                    <a:cxn ang="T32">
                      <a:pos x="T16" y="T17"/>
                    </a:cxn>
                    <a:cxn ang="T33">
                      <a:pos x="T18" y="T19"/>
                    </a:cxn>
                    <a:cxn ang="T34">
                      <a:pos x="T20" y="T21"/>
                    </a:cxn>
                    <a:cxn ang="T35">
                      <a:pos x="T22" y="T23"/>
                    </a:cxn>
                  </a:cxnLst>
                  <a:rect l="T36" t="T37" r="T38" b="T39"/>
                  <a:pathLst>
                    <a:path w="175" h="46">
                      <a:moveTo>
                        <a:pt x="157" y="44"/>
                      </a:moveTo>
                      <a:cubicBezTo>
                        <a:pt x="162" y="43"/>
                        <a:pt x="168" y="46"/>
                        <a:pt x="171" y="42"/>
                      </a:cubicBezTo>
                      <a:cubicBezTo>
                        <a:pt x="175" y="37"/>
                        <a:pt x="165" y="34"/>
                        <a:pt x="163" y="33"/>
                      </a:cubicBezTo>
                      <a:cubicBezTo>
                        <a:pt x="153" y="3"/>
                        <a:pt x="171" y="11"/>
                        <a:pt x="123" y="10"/>
                      </a:cubicBezTo>
                      <a:cubicBezTo>
                        <a:pt x="107" y="0"/>
                        <a:pt x="69" y="5"/>
                        <a:pt x="62" y="5"/>
                      </a:cubicBezTo>
                      <a:cubicBezTo>
                        <a:pt x="45" y="1"/>
                        <a:pt x="28" y="4"/>
                        <a:pt x="11" y="4"/>
                      </a:cubicBezTo>
                      <a:cubicBezTo>
                        <a:pt x="9" y="11"/>
                        <a:pt x="11" y="9"/>
                        <a:pt x="5" y="11"/>
                      </a:cubicBezTo>
                      <a:cubicBezTo>
                        <a:pt x="0" y="18"/>
                        <a:pt x="2" y="15"/>
                        <a:pt x="0" y="20"/>
                      </a:cubicBezTo>
                      <a:cubicBezTo>
                        <a:pt x="10" y="26"/>
                        <a:pt x="55" y="24"/>
                        <a:pt x="55" y="24"/>
                      </a:cubicBezTo>
                      <a:cubicBezTo>
                        <a:pt x="71" y="29"/>
                        <a:pt x="87" y="29"/>
                        <a:pt x="104" y="30"/>
                      </a:cubicBezTo>
                      <a:cubicBezTo>
                        <a:pt x="118" y="29"/>
                        <a:pt x="131" y="28"/>
                        <a:pt x="145" y="27"/>
                      </a:cubicBezTo>
                      <a:cubicBezTo>
                        <a:pt x="164" y="28"/>
                        <a:pt x="159" y="28"/>
                        <a:pt x="157" y="44"/>
                      </a:cubicBezTo>
                      <a:close/>
                    </a:path>
                  </a:pathLst>
                </a:custGeom>
                <a:solidFill>
                  <a:srgbClr val="969696"/>
                </a:solidFill>
                <a:ln w="9525">
                  <a:solidFill>
                    <a:srgbClr val="969696"/>
                  </a:solidFill>
                  <a:round/>
                  <a:headEnd/>
                  <a:tailEnd/>
                </a:ln>
              </xdr:spPr>
            </xdr:sp>
            <xdr:grpSp>
              <xdr:nvGrpSpPr>
                <xdr:cNvPr id="10" name="Group 40"/>
                <xdr:cNvGrpSpPr>
                  <a:grpSpLocks/>
                </xdr:cNvGrpSpPr>
              </xdr:nvGrpSpPr>
              <xdr:grpSpPr bwMode="auto">
                <a:xfrm>
                  <a:off x="735" y="56"/>
                  <a:ext cx="270" cy="91"/>
                  <a:chOff x="712" y="57"/>
                  <a:chExt cx="270" cy="81"/>
                </a:xfrm>
              </xdr:grpSpPr>
              <xdr:sp macro="" textlink="">
                <xdr:nvSpPr>
                  <xdr:cNvPr id="11" name="Freeform 5"/>
                  <xdr:cNvSpPr>
                    <a:spLocks/>
                  </xdr:cNvSpPr>
                </xdr:nvSpPr>
                <xdr:spPr bwMode="auto">
                  <a:xfrm>
                    <a:off x="768" y="57"/>
                    <a:ext cx="24" cy="27"/>
                  </a:xfrm>
                  <a:custGeom>
                    <a:avLst/>
                    <a:gdLst>
                      <a:gd name="T0" fmla="*/ 0 w 24"/>
                      <a:gd name="T1" fmla="*/ 1552 h 23"/>
                      <a:gd name="T2" fmla="*/ 7 w 24"/>
                      <a:gd name="T3" fmla="*/ 514 h 23"/>
                      <a:gd name="T4" fmla="*/ 16 w 24"/>
                      <a:gd name="T5" fmla="*/ 271 h 23"/>
                      <a:gd name="T6" fmla="*/ 24 w 24"/>
                      <a:gd name="T7" fmla="*/ 0 h 23"/>
                      <a:gd name="T8" fmla="*/ 0 60000 65536"/>
                      <a:gd name="T9" fmla="*/ 0 60000 65536"/>
                      <a:gd name="T10" fmla="*/ 0 60000 65536"/>
                      <a:gd name="T11" fmla="*/ 0 60000 65536"/>
                      <a:gd name="T12" fmla="*/ 0 w 24"/>
                      <a:gd name="T13" fmla="*/ 0 h 23"/>
                      <a:gd name="T14" fmla="*/ 24 w 24"/>
                      <a:gd name="T15" fmla="*/ 23 h 23"/>
                    </a:gdLst>
                    <a:ahLst/>
                    <a:cxnLst>
                      <a:cxn ang="T8">
                        <a:pos x="T0" y="T1"/>
                      </a:cxn>
                      <a:cxn ang="T9">
                        <a:pos x="T2" y="T3"/>
                      </a:cxn>
                      <a:cxn ang="T10">
                        <a:pos x="T4" y="T5"/>
                      </a:cxn>
                      <a:cxn ang="T11">
                        <a:pos x="T6" y="T7"/>
                      </a:cxn>
                    </a:cxnLst>
                    <a:rect l="T12" t="T13" r="T14" b="T15"/>
                    <a:pathLst>
                      <a:path w="24" h="23">
                        <a:moveTo>
                          <a:pt x="0" y="23"/>
                        </a:moveTo>
                        <a:cubicBezTo>
                          <a:pt x="1" y="18"/>
                          <a:pt x="3" y="12"/>
                          <a:pt x="7" y="8"/>
                        </a:cubicBezTo>
                        <a:cubicBezTo>
                          <a:pt x="9" y="6"/>
                          <a:pt x="16" y="4"/>
                          <a:pt x="16" y="4"/>
                        </a:cubicBezTo>
                        <a:cubicBezTo>
                          <a:pt x="18" y="0"/>
                          <a:pt x="20" y="0"/>
                          <a:pt x="24" y="0"/>
                        </a:cubicBezTo>
                      </a:path>
                    </a:pathLst>
                  </a:custGeom>
                  <a:noFill/>
                  <a:ln w="28575" cmpd="sng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  <xdr:sp macro="" textlink="">
                <xdr:nvSpPr>
                  <xdr:cNvPr id="12" name="Line 7"/>
                  <xdr:cNvSpPr>
                    <a:spLocks noChangeShapeType="1"/>
                  </xdr:cNvSpPr>
                </xdr:nvSpPr>
                <xdr:spPr bwMode="auto">
                  <a:xfrm>
                    <a:off x="925" y="119"/>
                    <a:ext cx="41" cy="7"/>
                  </a:xfrm>
                  <a:prstGeom prst="line">
                    <a:avLst/>
                  </a:prstGeom>
                  <a:noFill/>
                  <a:ln w="38100" cmpd="dbl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grpSp>
                <xdr:nvGrpSpPr>
                  <xdr:cNvPr id="13" name="Group 28"/>
                  <xdr:cNvGrpSpPr>
                    <a:grpSpLocks/>
                  </xdr:cNvGrpSpPr>
                </xdr:nvGrpSpPr>
                <xdr:grpSpPr bwMode="auto">
                  <a:xfrm>
                    <a:off x="712" y="60"/>
                    <a:ext cx="270" cy="78"/>
                    <a:chOff x="420" y="195"/>
                    <a:chExt cx="300" cy="78"/>
                  </a:xfrm>
                </xdr:grpSpPr>
                <xdr:sp macro="" textlink="">
                  <xdr:nvSpPr>
                    <xdr:cNvPr id="14" name="Line 2"/>
                    <xdr:cNvSpPr>
                      <a:spLocks noChangeShapeType="1"/>
                    </xdr:cNvSpPr>
                  </xdr:nvSpPr>
                  <xdr:spPr bwMode="auto">
                    <a:xfrm flipV="1">
                      <a:off x="477" y="255"/>
                      <a:ext cx="180" cy="0"/>
                    </a:xfrm>
                    <a:prstGeom prst="line">
                      <a:avLst/>
                    </a:prstGeom>
                    <a:noFill/>
                    <a:ln w="127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15" name="Line 4"/>
                    <xdr:cNvSpPr>
                      <a:spLocks noChangeShapeType="1"/>
                    </xdr:cNvSpPr>
                  </xdr:nvSpPr>
                  <xdr:spPr bwMode="auto">
                    <a:xfrm>
                      <a:off x="500" y="195"/>
                      <a:ext cx="32" cy="0"/>
                    </a:xfrm>
                    <a:prstGeom prst="line">
                      <a:avLst/>
                    </a:prstGeom>
                    <a:noFill/>
                    <a:ln w="28575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16" name="Freeform 6"/>
                    <xdr:cNvSpPr>
                      <a:spLocks/>
                    </xdr:cNvSpPr>
                  </xdr:nvSpPr>
                  <xdr:spPr bwMode="auto">
                    <a:xfrm>
                      <a:off x="532" y="195"/>
                      <a:ext cx="126" cy="44"/>
                    </a:xfrm>
                    <a:custGeom>
                      <a:avLst/>
                      <a:gdLst>
                        <a:gd name="T0" fmla="*/ 0 w 126"/>
                        <a:gd name="T1" fmla="*/ 0 h 44"/>
                        <a:gd name="T2" fmla="*/ 74 w 126"/>
                        <a:gd name="T3" fmla="*/ 4 h 44"/>
                        <a:gd name="T4" fmla="*/ 114 w 126"/>
                        <a:gd name="T5" fmla="*/ 7 h 44"/>
                        <a:gd name="T6" fmla="*/ 122 w 126"/>
                        <a:gd name="T7" fmla="*/ 32 h 44"/>
                        <a:gd name="T8" fmla="*/ 126 w 126"/>
                        <a:gd name="T9" fmla="*/ 44 h 44"/>
                        <a:gd name="T10" fmla="*/ 0 60000 65536"/>
                        <a:gd name="T11" fmla="*/ 0 60000 65536"/>
                        <a:gd name="T12" fmla="*/ 0 60000 65536"/>
                        <a:gd name="T13" fmla="*/ 0 60000 65536"/>
                        <a:gd name="T14" fmla="*/ 0 60000 65536"/>
                        <a:gd name="T15" fmla="*/ 0 w 126"/>
                        <a:gd name="T16" fmla="*/ 0 h 44"/>
                        <a:gd name="T17" fmla="*/ 126 w 126"/>
                        <a:gd name="T18" fmla="*/ 44 h 44"/>
                      </a:gdLst>
                      <a:ahLst/>
                      <a:cxnLst>
                        <a:cxn ang="T10">
                          <a:pos x="T0" y="T1"/>
                        </a:cxn>
                        <a:cxn ang="T11">
                          <a:pos x="T2" y="T3"/>
                        </a:cxn>
                        <a:cxn ang="T12">
                          <a:pos x="T4" y="T5"/>
                        </a:cxn>
                        <a:cxn ang="T13">
                          <a:pos x="T6" y="T7"/>
                        </a:cxn>
                        <a:cxn ang="T14">
                          <a:pos x="T8" y="T9"/>
                        </a:cxn>
                      </a:cxnLst>
                      <a:rect l="T15" t="T16" r="T17" b="T18"/>
                      <a:pathLst>
                        <a:path w="126" h="44">
                          <a:moveTo>
                            <a:pt x="0" y="0"/>
                          </a:moveTo>
                          <a:cubicBezTo>
                            <a:pt x="32" y="1"/>
                            <a:pt x="38" y="3"/>
                            <a:pt x="74" y="4"/>
                          </a:cubicBezTo>
                          <a:cubicBezTo>
                            <a:pt x="106" y="6"/>
                            <a:pt x="93" y="5"/>
                            <a:pt x="114" y="7"/>
                          </a:cubicBezTo>
                          <a:cubicBezTo>
                            <a:pt x="112" y="18"/>
                            <a:pt x="109" y="28"/>
                            <a:pt x="122" y="32"/>
                          </a:cubicBezTo>
                          <a:cubicBezTo>
                            <a:pt x="123" y="36"/>
                            <a:pt x="124" y="40"/>
                            <a:pt x="126" y="44"/>
                          </a:cubicBezTo>
                        </a:path>
                      </a:pathLst>
                    </a:custGeom>
                    <a:noFill/>
                    <a:ln w="28575" cmpd="sng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17" name="Line 8"/>
                    <xdr:cNvSpPr>
                      <a:spLocks noChangeShapeType="1"/>
                    </xdr:cNvSpPr>
                  </xdr:nvSpPr>
                  <xdr:spPr bwMode="auto">
                    <a:xfrm flipH="1">
                      <a:off x="426" y="255"/>
                      <a:ext cx="50" cy="0"/>
                    </a:xfrm>
                    <a:prstGeom prst="line">
                      <a:avLst/>
                    </a:prstGeom>
                    <a:noFill/>
                    <a:ln w="38100" cmpd="dbl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18" name="Freeform 9"/>
                    <xdr:cNvSpPr>
                      <a:spLocks/>
                    </xdr:cNvSpPr>
                  </xdr:nvSpPr>
                  <xdr:spPr bwMode="auto">
                    <a:xfrm>
                      <a:off x="420" y="214"/>
                      <a:ext cx="60" cy="10"/>
                    </a:xfrm>
                    <a:custGeom>
                      <a:avLst/>
                      <a:gdLst>
                        <a:gd name="T0" fmla="*/ 0 w 60"/>
                        <a:gd name="T1" fmla="*/ 8 h 10"/>
                        <a:gd name="T2" fmla="*/ 13 w 60"/>
                        <a:gd name="T3" fmla="*/ 5 h 10"/>
                        <a:gd name="T4" fmla="*/ 25 w 60"/>
                        <a:gd name="T5" fmla="*/ 4 h 10"/>
                        <a:gd name="T6" fmla="*/ 42 w 60"/>
                        <a:gd name="T7" fmla="*/ 5 h 10"/>
                        <a:gd name="T8" fmla="*/ 57 w 60"/>
                        <a:gd name="T9" fmla="*/ 5 h 10"/>
                        <a:gd name="T10" fmla="*/ 59 w 60"/>
                        <a:gd name="T11" fmla="*/ 6 h 10"/>
                        <a:gd name="T12" fmla="*/ 0 60000 65536"/>
                        <a:gd name="T13" fmla="*/ 0 60000 65536"/>
                        <a:gd name="T14" fmla="*/ 0 60000 65536"/>
                        <a:gd name="T15" fmla="*/ 0 60000 65536"/>
                        <a:gd name="T16" fmla="*/ 0 60000 65536"/>
                        <a:gd name="T17" fmla="*/ 0 60000 65536"/>
                        <a:gd name="T18" fmla="*/ 0 w 60"/>
                        <a:gd name="T19" fmla="*/ 0 h 10"/>
                        <a:gd name="T20" fmla="*/ 60 w 60"/>
                        <a:gd name="T21" fmla="*/ 10 h 10"/>
                      </a:gdLst>
                      <a:ahLst/>
                      <a:cxnLst>
                        <a:cxn ang="T12">
                          <a:pos x="T0" y="T1"/>
                        </a:cxn>
                        <a:cxn ang="T13">
                          <a:pos x="T2" y="T3"/>
                        </a:cxn>
                        <a:cxn ang="T14">
                          <a:pos x="T4" y="T5"/>
                        </a:cxn>
                        <a:cxn ang="T15">
                          <a:pos x="T6" y="T7"/>
                        </a:cxn>
                        <a:cxn ang="T16">
                          <a:pos x="T8" y="T9"/>
                        </a:cxn>
                        <a:cxn ang="T17">
                          <a:pos x="T10" y="T11"/>
                        </a:cxn>
                      </a:cxnLst>
                      <a:rect l="T18" t="T19" r="T20" b="T21"/>
                      <a:pathLst>
                        <a:path w="60" h="10">
                          <a:moveTo>
                            <a:pt x="0" y="8"/>
                          </a:moveTo>
                          <a:cubicBezTo>
                            <a:pt x="2" y="0"/>
                            <a:pt x="6" y="3"/>
                            <a:pt x="13" y="5"/>
                          </a:cubicBezTo>
                          <a:cubicBezTo>
                            <a:pt x="16" y="0"/>
                            <a:pt x="20" y="3"/>
                            <a:pt x="25" y="4"/>
                          </a:cubicBezTo>
                          <a:cubicBezTo>
                            <a:pt x="29" y="10"/>
                            <a:pt x="36" y="7"/>
                            <a:pt x="42" y="5"/>
                          </a:cubicBezTo>
                          <a:cubicBezTo>
                            <a:pt x="50" y="8"/>
                            <a:pt x="41" y="5"/>
                            <a:pt x="57" y="5"/>
                          </a:cubicBezTo>
                          <a:cubicBezTo>
                            <a:pt x="58" y="5"/>
                            <a:pt x="60" y="6"/>
                            <a:pt x="59" y="6"/>
                          </a:cubicBezTo>
                        </a:path>
                      </a:pathLst>
                    </a:custGeom>
                    <a:noFill/>
                    <a:ln w="952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19" name="Freeform 10"/>
                    <xdr:cNvSpPr>
                      <a:spLocks/>
                    </xdr:cNvSpPr>
                  </xdr:nvSpPr>
                  <xdr:spPr bwMode="auto">
                    <a:xfrm>
                      <a:off x="654" y="224"/>
                      <a:ext cx="56" cy="18"/>
                    </a:xfrm>
                    <a:custGeom>
                      <a:avLst/>
                      <a:gdLst>
                        <a:gd name="T0" fmla="*/ 0 w 56"/>
                        <a:gd name="T1" fmla="*/ 7 h 18"/>
                        <a:gd name="T2" fmla="*/ 17 w 56"/>
                        <a:gd name="T3" fmla="*/ 6 h 18"/>
                        <a:gd name="T4" fmla="*/ 41 w 56"/>
                        <a:gd name="T5" fmla="*/ 14 h 18"/>
                        <a:gd name="T6" fmla="*/ 52 w 56"/>
                        <a:gd name="T7" fmla="*/ 18 h 18"/>
                        <a:gd name="T8" fmla="*/ 55 w 56"/>
                        <a:gd name="T9" fmla="*/ 15 h 18"/>
                        <a:gd name="T10" fmla="*/ 0 60000 65536"/>
                        <a:gd name="T11" fmla="*/ 0 60000 65536"/>
                        <a:gd name="T12" fmla="*/ 0 60000 65536"/>
                        <a:gd name="T13" fmla="*/ 0 60000 65536"/>
                        <a:gd name="T14" fmla="*/ 0 60000 65536"/>
                        <a:gd name="T15" fmla="*/ 0 w 56"/>
                        <a:gd name="T16" fmla="*/ 0 h 18"/>
                        <a:gd name="T17" fmla="*/ 56 w 56"/>
                        <a:gd name="T18" fmla="*/ 18 h 18"/>
                      </a:gdLst>
                      <a:ahLst/>
                      <a:cxnLst>
                        <a:cxn ang="T10">
                          <a:pos x="T0" y="T1"/>
                        </a:cxn>
                        <a:cxn ang="T11">
                          <a:pos x="T2" y="T3"/>
                        </a:cxn>
                        <a:cxn ang="T12">
                          <a:pos x="T4" y="T5"/>
                        </a:cxn>
                        <a:cxn ang="T13">
                          <a:pos x="T6" y="T7"/>
                        </a:cxn>
                        <a:cxn ang="T14">
                          <a:pos x="T8" y="T9"/>
                        </a:cxn>
                      </a:cxnLst>
                      <a:rect l="T15" t="T16" r="T17" b="T18"/>
                      <a:pathLst>
                        <a:path w="56" h="18">
                          <a:moveTo>
                            <a:pt x="0" y="7"/>
                          </a:moveTo>
                          <a:cubicBezTo>
                            <a:pt x="2" y="0"/>
                            <a:pt x="11" y="4"/>
                            <a:pt x="17" y="6"/>
                          </a:cubicBezTo>
                          <a:cubicBezTo>
                            <a:pt x="23" y="5"/>
                            <a:pt x="33" y="12"/>
                            <a:pt x="41" y="14"/>
                          </a:cubicBezTo>
                          <a:cubicBezTo>
                            <a:pt x="45" y="16"/>
                            <a:pt x="48" y="17"/>
                            <a:pt x="52" y="18"/>
                          </a:cubicBezTo>
                          <a:cubicBezTo>
                            <a:pt x="56" y="17"/>
                            <a:pt x="55" y="18"/>
                            <a:pt x="55" y="15"/>
                          </a:cubicBezTo>
                        </a:path>
                      </a:pathLst>
                    </a:custGeom>
                    <a:noFill/>
                    <a:ln w="952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20" name="Rectangle 11"/>
                    <xdr:cNvSpPr>
                      <a:spLocks noChangeArrowheads="1"/>
                    </xdr:cNvSpPr>
                  </xdr:nvSpPr>
                  <xdr:spPr bwMode="auto">
                    <a:xfrm>
                      <a:off x="477" y="238"/>
                      <a:ext cx="180" cy="15"/>
                    </a:xfrm>
                    <a:prstGeom prst="rect">
                      <a:avLst/>
                    </a:prstGeom>
                    <a:solidFill>
                      <a:srgbClr val="A6CAF0"/>
                    </a:solidFill>
                    <a:ln w="9525">
                      <a:solidFill>
                        <a:srgbClr val="A6CAF0"/>
                      </a:solidFill>
                      <a:miter lim="800000"/>
                      <a:headEnd/>
                      <a:tailEnd/>
                    </a:ln>
                  </xdr:spPr>
                </xdr:sp>
                <xdr:sp macro="" textlink="">
                  <xdr:nvSpPr>
                    <xdr:cNvPr id="21" name="Rectangle 12"/>
                    <xdr:cNvSpPr>
                      <a:spLocks noChangeArrowheads="1"/>
                    </xdr:cNvSpPr>
                  </xdr:nvSpPr>
                  <xdr:spPr bwMode="auto">
                    <a:xfrm>
                      <a:off x="421" y="220"/>
                      <a:ext cx="56" cy="32"/>
                    </a:xfrm>
                    <a:prstGeom prst="rect">
                      <a:avLst/>
                    </a:prstGeom>
                    <a:solidFill>
                      <a:srgbClr val="A6CAF0"/>
                    </a:solidFill>
                    <a:ln w="9525">
                      <a:solidFill>
                        <a:srgbClr val="A6CAF0"/>
                      </a:solidFill>
                      <a:miter lim="800000"/>
                      <a:headEnd/>
                      <a:tailEnd/>
                    </a:ln>
                  </xdr:spPr>
                </xdr:sp>
                <xdr:sp macro="" textlink="">
                  <xdr:nvSpPr>
                    <xdr:cNvPr id="22" name="Rectangle 13"/>
                    <xdr:cNvSpPr>
                      <a:spLocks noChangeArrowheads="1"/>
                    </xdr:cNvSpPr>
                  </xdr:nvSpPr>
                  <xdr:spPr bwMode="auto">
                    <a:xfrm rot="667936">
                      <a:off x="654" y="232"/>
                      <a:ext cx="39" cy="22"/>
                    </a:xfrm>
                    <a:prstGeom prst="rect">
                      <a:avLst/>
                    </a:prstGeom>
                    <a:solidFill>
                      <a:srgbClr val="A6CAF0"/>
                    </a:solidFill>
                    <a:ln w="9525">
                      <a:solidFill>
                        <a:srgbClr val="A6CAF0"/>
                      </a:solidFill>
                      <a:miter lim="800000"/>
                      <a:headEnd/>
                      <a:tailEnd/>
                    </a:ln>
                  </xdr:spPr>
                </xdr:sp>
                <xdr:sp macro="" textlink="">
                  <xdr:nvSpPr>
                    <xdr:cNvPr id="23" name="Line 15"/>
                    <xdr:cNvSpPr>
                      <a:spLocks noChangeShapeType="1"/>
                    </xdr:cNvSpPr>
                  </xdr:nvSpPr>
                  <xdr:spPr bwMode="auto">
                    <a:xfrm>
                      <a:off x="441" y="203"/>
                      <a:ext cx="1" cy="18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val="000000"/>
                      </a:solidFill>
                      <a:round/>
                      <a:headEnd/>
                      <a:tailEnd type="triangle" w="med" len="med"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24" name="Line 16"/>
                    <xdr:cNvSpPr>
                      <a:spLocks noChangeShapeType="1"/>
                    </xdr:cNvSpPr>
                  </xdr:nvSpPr>
                  <xdr:spPr bwMode="auto">
                    <a:xfrm>
                      <a:off x="441" y="256"/>
                      <a:ext cx="0" cy="14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val="000000"/>
                      </a:solidFill>
                      <a:round/>
                      <a:headEnd type="triangle" w="med" len="med"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25" name="Line 17"/>
                    <xdr:cNvSpPr>
                      <a:spLocks noChangeShapeType="1"/>
                    </xdr:cNvSpPr>
                  </xdr:nvSpPr>
                  <xdr:spPr bwMode="auto">
                    <a:xfrm>
                      <a:off x="658" y="215"/>
                      <a:ext cx="1" cy="16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val="000000"/>
                      </a:solidFill>
                      <a:round/>
                      <a:headEnd/>
                      <a:tailEnd type="triangle" w="med" len="med"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26" name="Line 18"/>
                    <xdr:cNvSpPr>
                      <a:spLocks noChangeShapeType="1"/>
                    </xdr:cNvSpPr>
                  </xdr:nvSpPr>
                  <xdr:spPr bwMode="auto">
                    <a:xfrm>
                      <a:off x="659" y="256"/>
                      <a:ext cx="1" cy="17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val="000000"/>
                      </a:solidFill>
                      <a:round/>
                      <a:headEnd type="triangle" w="med" len="med"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27" name="Rectangle 19"/>
                    <xdr:cNvSpPr>
                      <a:spLocks noChangeArrowheads="1"/>
                    </xdr:cNvSpPr>
                  </xdr:nvSpPr>
                  <xdr:spPr bwMode="auto">
                    <a:xfrm>
                      <a:off x="478" y="216"/>
                      <a:ext cx="163" cy="20"/>
                    </a:xfrm>
                    <a:prstGeom prst="rect">
                      <a:avLst/>
                    </a:prstGeom>
                    <a:solidFill>
                      <a:srgbClr val="969696"/>
                    </a:solidFill>
                    <a:ln w="9525">
                      <a:solidFill>
                        <a:srgbClr val="969696"/>
                      </a:solidFill>
                      <a:miter lim="800000"/>
                      <a:headEnd/>
                      <a:tailEnd/>
                    </a:ln>
                  </xdr:spPr>
                </xdr:sp>
                <xdr:sp macro="" textlink="">
                  <xdr:nvSpPr>
                    <xdr:cNvPr id="28" name="Oval 21"/>
                    <xdr:cNvSpPr>
                      <a:spLocks noChangeArrowheads="1"/>
                    </xdr:cNvSpPr>
                  </xdr:nvSpPr>
                  <xdr:spPr bwMode="auto">
                    <a:xfrm>
                      <a:off x="483" y="203"/>
                      <a:ext cx="17" cy="20"/>
                    </a:xfrm>
                    <a:prstGeom prst="ellipse">
                      <a:avLst/>
                    </a:prstGeom>
                    <a:solidFill>
                      <a:srgbClr val="969696"/>
                    </a:solidFill>
                    <a:ln w="9525">
                      <a:solidFill>
                        <a:srgbClr val="969696"/>
                      </a:solidFill>
                      <a:round/>
                      <a:headEnd/>
                      <a:tailEnd/>
                    </a:ln>
                  </xdr:spPr>
                </xdr:sp>
                <xdr:sp macro="" textlink="">
                  <xdr:nvSpPr>
                    <xdr:cNvPr id="29" name="Oval 22"/>
                    <xdr:cNvSpPr>
                      <a:spLocks noChangeArrowheads="1"/>
                    </xdr:cNvSpPr>
                  </xdr:nvSpPr>
                  <xdr:spPr bwMode="auto">
                    <a:xfrm>
                      <a:off x="639" y="219"/>
                      <a:ext cx="8" cy="12"/>
                    </a:xfrm>
                    <a:prstGeom prst="ellipse">
                      <a:avLst/>
                    </a:prstGeom>
                    <a:solidFill>
                      <a:srgbClr val="969696"/>
                    </a:solidFill>
                    <a:ln w="9525">
                      <a:solidFill>
                        <a:srgbClr val="969696"/>
                      </a:solidFill>
                      <a:round/>
                      <a:headEnd/>
                      <a:tailEnd/>
                    </a:ln>
                  </xdr:spPr>
                </xdr:sp>
                <xdr:sp macro="" textlink="">
                  <xdr:nvSpPr>
                    <xdr:cNvPr id="30" name="Line 23"/>
                    <xdr:cNvSpPr>
                      <a:spLocks noChangeShapeType="1"/>
                    </xdr:cNvSpPr>
                  </xdr:nvSpPr>
                  <xdr:spPr bwMode="auto">
                    <a:xfrm>
                      <a:off x="572" y="258"/>
                      <a:ext cx="1" cy="14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val="000000"/>
                      </a:solidFill>
                      <a:round/>
                      <a:headEnd type="triangle" w="med" len="med"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31" name="Line 24"/>
                    <xdr:cNvSpPr>
                      <a:spLocks noChangeShapeType="1"/>
                    </xdr:cNvSpPr>
                  </xdr:nvSpPr>
                  <xdr:spPr bwMode="auto">
                    <a:xfrm>
                      <a:off x="573" y="221"/>
                      <a:ext cx="1" cy="14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val="000000"/>
                      </a:solidFill>
                      <a:round/>
                      <a:headEnd/>
                      <a:tailEnd type="triangle" w="med" len="med"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32" name="Line 25"/>
                    <xdr:cNvSpPr>
                      <a:spLocks noChangeShapeType="1"/>
                    </xdr:cNvSpPr>
                  </xdr:nvSpPr>
                  <xdr:spPr bwMode="auto">
                    <a:xfrm>
                      <a:off x="485" y="264"/>
                      <a:ext cx="17" cy="0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val="0000FF"/>
                      </a:solidFill>
                      <a:round/>
                      <a:headEnd/>
                      <a:tailEnd type="triangle" w="med" len="med"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33" name="Line 26"/>
                    <xdr:cNvSpPr>
                      <a:spLocks noChangeShapeType="1"/>
                    </xdr:cNvSpPr>
                  </xdr:nvSpPr>
                  <xdr:spPr bwMode="auto">
                    <a:xfrm>
                      <a:off x="679" y="248"/>
                      <a:ext cx="41" cy="6"/>
                    </a:xfrm>
                    <a:prstGeom prst="line">
                      <a:avLst/>
                    </a:prstGeom>
                    <a:noFill/>
                    <a:ln w="38100">
                      <a:solidFill>
                        <a:srgbClr val="0000FF"/>
                      </a:solidFill>
                      <a:round/>
                      <a:headEnd/>
                      <a:tailEnd type="triangle" w="med" len="med"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34" name="Line 27"/>
                    <xdr:cNvSpPr>
                      <a:spLocks noChangeShapeType="1"/>
                    </xdr:cNvSpPr>
                  </xdr:nvSpPr>
                  <xdr:spPr bwMode="auto">
                    <a:xfrm>
                      <a:off x="479" y="236"/>
                      <a:ext cx="174" cy="0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</xdr:grpSp>
            </xdr:grpSp>
          </xdr:grpSp>
          <xdr:sp macro="" textlink="">
            <xdr:nvSpPr>
              <xdr:cNvPr id="8" name="Oval 45"/>
              <xdr:cNvSpPr>
                <a:spLocks noChangeArrowheads="1"/>
              </xdr:cNvSpPr>
            </xdr:nvSpPr>
            <xdr:spPr bwMode="auto">
              <a:xfrm rot="3350360">
                <a:off x="796" y="56"/>
                <a:ext cx="22" cy="30"/>
              </a:xfrm>
              <a:prstGeom prst="ellipse">
                <a:avLst/>
              </a:prstGeom>
              <a:solidFill>
                <a:srgbClr val="969696"/>
              </a:solidFill>
              <a:ln w="9525">
                <a:solidFill>
                  <a:srgbClr val="969696"/>
                </a:solidFill>
                <a:round/>
                <a:headEnd/>
                <a:tailEnd/>
              </a:ln>
            </xdr:spPr>
          </xdr:sp>
        </xdr:grpSp>
        <xdr:sp macro="" textlink="">
          <xdr:nvSpPr>
            <xdr:cNvPr id="6" name="Rectangle 47"/>
            <xdr:cNvSpPr>
              <a:spLocks noChangeArrowheads="1"/>
            </xdr:cNvSpPr>
          </xdr:nvSpPr>
          <xdr:spPr bwMode="auto">
            <a:xfrm>
              <a:off x="932" y="69"/>
              <a:ext cx="14" cy="32"/>
            </a:xfrm>
            <a:prstGeom prst="rect">
              <a:avLst/>
            </a:prstGeom>
            <a:solidFill>
              <a:srgbClr val="969696"/>
            </a:solidFill>
            <a:ln w="9525">
              <a:solidFill>
                <a:srgbClr val="969696"/>
              </a:solidFill>
              <a:miter lim="800000"/>
              <a:headEnd/>
              <a:tailEnd/>
            </a:ln>
          </xdr:spPr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600075</xdr:colOff>
          <xdr:row>56</xdr:row>
          <xdr:rowOff>19050</xdr:rowOff>
        </xdr:from>
        <xdr:to>
          <xdr:col>6</xdr:col>
          <xdr:colOff>428625</xdr:colOff>
          <xdr:row>59</xdr:row>
          <xdr:rowOff>152400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</xdr:colOff>
          <xdr:row>61</xdr:row>
          <xdr:rowOff>66675</xdr:rowOff>
        </xdr:from>
        <xdr:to>
          <xdr:col>6</xdr:col>
          <xdr:colOff>0</xdr:colOff>
          <xdr:row>68</xdr:row>
          <xdr:rowOff>28575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</xdr:colOff>
          <xdr:row>70</xdr:row>
          <xdr:rowOff>47625</xdr:rowOff>
        </xdr:from>
        <xdr:to>
          <xdr:col>5</xdr:col>
          <xdr:colOff>9525</xdr:colOff>
          <xdr:row>74</xdr:row>
          <xdr:rowOff>114300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561975</xdr:colOff>
          <xdr:row>76</xdr:row>
          <xdr:rowOff>142875</xdr:rowOff>
        </xdr:from>
        <xdr:to>
          <xdr:col>4</xdr:col>
          <xdr:colOff>304800</xdr:colOff>
          <xdr:row>80</xdr:row>
          <xdr:rowOff>142875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72</xdr:row>
          <xdr:rowOff>85725</xdr:rowOff>
        </xdr:from>
        <xdr:to>
          <xdr:col>12</xdr:col>
          <xdr:colOff>28575</xdr:colOff>
          <xdr:row>84</xdr:row>
          <xdr:rowOff>76200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43</xdr:row>
          <xdr:rowOff>76200</xdr:rowOff>
        </xdr:from>
        <xdr:to>
          <xdr:col>12</xdr:col>
          <xdr:colOff>0</xdr:colOff>
          <xdr:row>64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752475</xdr:colOff>
          <xdr:row>65</xdr:row>
          <xdr:rowOff>0</xdr:rowOff>
        </xdr:from>
        <xdr:to>
          <xdr:col>12</xdr:col>
          <xdr:colOff>0</xdr:colOff>
          <xdr:row>71</xdr:row>
          <xdr:rowOff>133350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</xdr:row>
          <xdr:rowOff>38100</xdr:rowOff>
        </xdr:from>
        <xdr:to>
          <xdr:col>7</xdr:col>
          <xdr:colOff>0</xdr:colOff>
          <xdr:row>2</xdr:row>
          <xdr:rowOff>152400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6</xdr:row>
          <xdr:rowOff>9525</xdr:rowOff>
        </xdr:from>
        <xdr:to>
          <xdr:col>8</xdr:col>
          <xdr:colOff>0</xdr:colOff>
          <xdr:row>6</xdr:row>
          <xdr:rowOff>180975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600075</xdr:colOff>
          <xdr:row>19</xdr:row>
          <xdr:rowOff>142875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20</xdr:row>
          <xdr:rowOff>9525</xdr:rowOff>
        </xdr:from>
        <xdr:to>
          <xdr:col>7</xdr:col>
          <xdr:colOff>57150</xdr:colOff>
          <xdr:row>20</xdr:row>
          <xdr:rowOff>152400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45</xdr:row>
          <xdr:rowOff>28575</xdr:rowOff>
        </xdr:from>
        <xdr:to>
          <xdr:col>5</xdr:col>
          <xdr:colOff>0</xdr:colOff>
          <xdr:row>46</xdr:row>
          <xdr:rowOff>28575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13" Type="http://schemas.openxmlformats.org/officeDocument/2006/relationships/oleObject" Target="../embeddings/oleObject7.bin"/><Relationship Id="rId18" Type="http://schemas.openxmlformats.org/officeDocument/2006/relationships/image" Target="../media/image9.emf"/><Relationship Id="rId3" Type="http://schemas.openxmlformats.org/officeDocument/2006/relationships/oleObject" Target="../embeddings/oleObject2.bin"/><Relationship Id="rId21" Type="http://schemas.openxmlformats.org/officeDocument/2006/relationships/oleObject" Target="../embeddings/oleObject12.bin"/><Relationship Id="rId7" Type="http://schemas.openxmlformats.org/officeDocument/2006/relationships/oleObject" Target="../embeddings/oleObject4.bin"/><Relationship Id="rId12" Type="http://schemas.openxmlformats.org/officeDocument/2006/relationships/image" Target="../media/image6.emf"/><Relationship Id="rId17" Type="http://schemas.openxmlformats.org/officeDocument/2006/relationships/oleObject" Target="../embeddings/oleObject9.bin"/><Relationship Id="rId2" Type="http://schemas.openxmlformats.org/officeDocument/2006/relationships/vmlDrawing" Target="../drawings/vmlDrawing2.vml"/><Relationship Id="rId16" Type="http://schemas.openxmlformats.org/officeDocument/2006/relationships/image" Target="../media/image8.emf"/><Relationship Id="rId20" Type="http://schemas.openxmlformats.org/officeDocument/2006/relationships/oleObject" Target="../embeddings/oleObject11.bin"/><Relationship Id="rId1" Type="http://schemas.openxmlformats.org/officeDocument/2006/relationships/drawing" Target="../drawings/drawing3.xml"/><Relationship Id="rId6" Type="http://schemas.openxmlformats.org/officeDocument/2006/relationships/image" Target="../media/image3.emf"/><Relationship Id="rId11" Type="http://schemas.openxmlformats.org/officeDocument/2006/relationships/oleObject" Target="../embeddings/oleObject6.bin"/><Relationship Id="rId5" Type="http://schemas.openxmlformats.org/officeDocument/2006/relationships/oleObject" Target="../embeddings/oleObject3.bin"/><Relationship Id="rId15" Type="http://schemas.openxmlformats.org/officeDocument/2006/relationships/oleObject" Target="../embeddings/oleObject8.bin"/><Relationship Id="rId10" Type="http://schemas.openxmlformats.org/officeDocument/2006/relationships/image" Target="../media/image5.emf"/><Relationship Id="rId19" Type="http://schemas.openxmlformats.org/officeDocument/2006/relationships/oleObject" Target="../embeddings/oleObject10.bin"/><Relationship Id="rId4" Type="http://schemas.openxmlformats.org/officeDocument/2006/relationships/image" Target="../media/image2.emf"/><Relationship Id="rId9" Type="http://schemas.openxmlformats.org/officeDocument/2006/relationships/oleObject" Target="../embeddings/oleObject5.bin"/><Relationship Id="rId14" Type="http://schemas.openxmlformats.org/officeDocument/2006/relationships/image" Target="../media/image7.emf"/><Relationship Id="rId22" Type="http://schemas.openxmlformats.org/officeDocument/2006/relationships/oleObject" Target="../embeddings/oleObject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D37" sqref="D37"/>
    </sheetView>
  </sheetViews>
  <sheetFormatPr defaultRowHeight="15"/>
  <cols>
    <col min="1" max="2" width="7.28515625" style="1" customWidth="1"/>
    <col min="3" max="3" width="7" style="1" customWidth="1"/>
    <col min="4" max="4" width="10.28515625" style="1" customWidth="1"/>
    <col min="5" max="5" width="6.42578125" style="1" customWidth="1"/>
    <col min="6" max="6" width="8" style="1" customWidth="1"/>
    <col min="7" max="8" width="9.140625" style="1"/>
    <col min="9" max="9" width="7.140625" style="1" customWidth="1"/>
    <col min="10" max="10" width="9.28515625" style="1" customWidth="1"/>
    <col min="11" max="11" width="11.140625" style="1" customWidth="1"/>
    <col min="12" max="12" width="7.42578125" style="1" customWidth="1"/>
    <col min="13" max="13" width="6.85546875" style="1" customWidth="1"/>
    <col min="14" max="14" width="14.42578125" style="1" customWidth="1"/>
    <col min="15" max="15" width="8.7109375" style="1" customWidth="1"/>
    <col min="16" max="256" width="9.140625" style="1"/>
    <col min="257" max="258" width="7.28515625" style="1" customWidth="1"/>
    <col min="259" max="259" width="7" style="1" customWidth="1"/>
    <col min="260" max="260" width="10.28515625" style="1" customWidth="1"/>
    <col min="261" max="261" width="6.42578125" style="1" customWidth="1"/>
    <col min="262" max="262" width="8" style="1" customWidth="1"/>
    <col min="263" max="264" width="9.140625" style="1"/>
    <col min="265" max="265" width="7.140625" style="1" customWidth="1"/>
    <col min="266" max="266" width="9.28515625" style="1" customWidth="1"/>
    <col min="267" max="267" width="11.140625" style="1" customWidth="1"/>
    <col min="268" max="268" width="7.42578125" style="1" customWidth="1"/>
    <col min="269" max="269" width="6.85546875" style="1" customWidth="1"/>
    <col min="270" max="270" width="14.42578125" style="1" customWidth="1"/>
    <col min="271" max="271" width="8.7109375" style="1" customWidth="1"/>
    <col min="272" max="512" width="9.140625" style="1"/>
    <col min="513" max="514" width="7.28515625" style="1" customWidth="1"/>
    <col min="515" max="515" width="7" style="1" customWidth="1"/>
    <col min="516" max="516" width="10.28515625" style="1" customWidth="1"/>
    <col min="517" max="517" width="6.42578125" style="1" customWidth="1"/>
    <col min="518" max="518" width="8" style="1" customWidth="1"/>
    <col min="519" max="520" width="9.140625" style="1"/>
    <col min="521" max="521" width="7.140625" style="1" customWidth="1"/>
    <col min="522" max="522" width="9.28515625" style="1" customWidth="1"/>
    <col min="523" max="523" width="11.140625" style="1" customWidth="1"/>
    <col min="524" max="524" width="7.42578125" style="1" customWidth="1"/>
    <col min="525" max="525" width="6.85546875" style="1" customWidth="1"/>
    <col min="526" max="526" width="14.42578125" style="1" customWidth="1"/>
    <col min="527" max="527" width="8.7109375" style="1" customWidth="1"/>
    <col min="528" max="768" width="9.140625" style="1"/>
    <col min="769" max="770" width="7.28515625" style="1" customWidth="1"/>
    <col min="771" max="771" width="7" style="1" customWidth="1"/>
    <col min="772" max="772" width="10.28515625" style="1" customWidth="1"/>
    <col min="773" max="773" width="6.42578125" style="1" customWidth="1"/>
    <col min="774" max="774" width="8" style="1" customWidth="1"/>
    <col min="775" max="776" width="9.140625" style="1"/>
    <col min="777" max="777" width="7.140625" style="1" customWidth="1"/>
    <col min="778" max="778" width="9.28515625" style="1" customWidth="1"/>
    <col min="779" max="779" width="11.140625" style="1" customWidth="1"/>
    <col min="780" max="780" width="7.42578125" style="1" customWidth="1"/>
    <col min="781" max="781" width="6.85546875" style="1" customWidth="1"/>
    <col min="782" max="782" width="14.42578125" style="1" customWidth="1"/>
    <col min="783" max="783" width="8.7109375" style="1" customWidth="1"/>
    <col min="784" max="1024" width="9.140625" style="1"/>
    <col min="1025" max="1026" width="7.28515625" style="1" customWidth="1"/>
    <col min="1027" max="1027" width="7" style="1" customWidth="1"/>
    <col min="1028" max="1028" width="10.28515625" style="1" customWidth="1"/>
    <col min="1029" max="1029" width="6.42578125" style="1" customWidth="1"/>
    <col min="1030" max="1030" width="8" style="1" customWidth="1"/>
    <col min="1031" max="1032" width="9.140625" style="1"/>
    <col min="1033" max="1033" width="7.140625" style="1" customWidth="1"/>
    <col min="1034" max="1034" width="9.28515625" style="1" customWidth="1"/>
    <col min="1035" max="1035" width="11.140625" style="1" customWidth="1"/>
    <col min="1036" max="1036" width="7.42578125" style="1" customWidth="1"/>
    <col min="1037" max="1037" width="6.85546875" style="1" customWidth="1"/>
    <col min="1038" max="1038" width="14.42578125" style="1" customWidth="1"/>
    <col min="1039" max="1039" width="8.7109375" style="1" customWidth="1"/>
    <col min="1040" max="1280" width="9.140625" style="1"/>
    <col min="1281" max="1282" width="7.28515625" style="1" customWidth="1"/>
    <col min="1283" max="1283" width="7" style="1" customWidth="1"/>
    <col min="1284" max="1284" width="10.28515625" style="1" customWidth="1"/>
    <col min="1285" max="1285" width="6.42578125" style="1" customWidth="1"/>
    <col min="1286" max="1286" width="8" style="1" customWidth="1"/>
    <col min="1287" max="1288" width="9.140625" style="1"/>
    <col min="1289" max="1289" width="7.140625" style="1" customWidth="1"/>
    <col min="1290" max="1290" width="9.28515625" style="1" customWidth="1"/>
    <col min="1291" max="1291" width="11.140625" style="1" customWidth="1"/>
    <col min="1292" max="1292" width="7.42578125" style="1" customWidth="1"/>
    <col min="1293" max="1293" width="6.85546875" style="1" customWidth="1"/>
    <col min="1294" max="1294" width="14.42578125" style="1" customWidth="1"/>
    <col min="1295" max="1295" width="8.7109375" style="1" customWidth="1"/>
    <col min="1296" max="1536" width="9.140625" style="1"/>
    <col min="1537" max="1538" width="7.28515625" style="1" customWidth="1"/>
    <col min="1539" max="1539" width="7" style="1" customWidth="1"/>
    <col min="1540" max="1540" width="10.28515625" style="1" customWidth="1"/>
    <col min="1541" max="1541" width="6.42578125" style="1" customWidth="1"/>
    <col min="1542" max="1542" width="8" style="1" customWidth="1"/>
    <col min="1543" max="1544" width="9.140625" style="1"/>
    <col min="1545" max="1545" width="7.140625" style="1" customWidth="1"/>
    <col min="1546" max="1546" width="9.28515625" style="1" customWidth="1"/>
    <col min="1547" max="1547" width="11.140625" style="1" customWidth="1"/>
    <col min="1548" max="1548" width="7.42578125" style="1" customWidth="1"/>
    <col min="1549" max="1549" width="6.85546875" style="1" customWidth="1"/>
    <col min="1550" max="1550" width="14.42578125" style="1" customWidth="1"/>
    <col min="1551" max="1551" width="8.7109375" style="1" customWidth="1"/>
    <col min="1552" max="1792" width="9.140625" style="1"/>
    <col min="1793" max="1794" width="7.28515625" style="1" customWidth="1"/>
    <col min="1795" max="1795" width="7" style="1" customWidth="1"/>
    <col min="1796" max="1796" width="10.28515625" style="1" customWidth="1"/>
    <col min="1797" max="1797" width="6.42578125" style="1" customWidth="1"/>
    <col min="1798" max="1798" width="8" style="1" customWidth="1"/>
    <col min="1799" max="1800" width="9.140625" style="1"/>
    <col min="1801" max="1801" width="7.140625" style="1" customWidth="1"/>
    <col min="1802" max="1802" width="9.28515625" style="1" customWidth="1"/>
    <col min="1803" max="1803" width="11.140625" style="1" customWidth="1"/>
    <col min="1804" max="1804" width="7.42578125" style="1" customWidth="1"/>
    <col min="1805" max="1805" width="6.85546875" style="1" customWidth="1"/>
    <col min="1806" max="1806" width="14.42578125" style="1" customWidth="1"/>
    <col min="1807" max="1807" width="8.7109375" style="1" customWidth="1"/>
    <col min="1808" max="2048" width="9.140625" style="1"/>
    <col min="2049" max="2050" width="7.28515625" style="1" customWidth="1"/>
    <col min="2051" max="2051" width="7" style="1" customWidth="1"/>
    <col min="2052" max="2052" width="10.28515625" style="1" customWidth="1"/>
    <col min="2053" max="2053" width="6.42578125" style="1" customWidth="1"/>
    <col min="2054" max="2054" width="8" style="1" customWidth="1"/>
    <col min="2055" max="2056" width="9.140625" style="1"/>
    <col min="2057" max="2057" width="7.140625" style="1" customWidth="1"/>
    <col min="2058" max="2058" width="9.28515625" style="1" customWidth="1"/>
    <col min="2059" max="2059" width="11.140625" style="1" customWidth="1"/>
    <col min="2060" max="2060" width="7.42578125" style="1" customWidth="1"/>
    <col min="2061" max="2061" width="6.85546875" style="1" customWidth="1"/>
    <col min="2062" max="2062" width="14.42578125" style="1" customWidth="1"/>
    <col min="2063" max="2063" width="8.7109375" style="1" customWidth="1"/>
    <col min="2064" max="2304" width="9.140625" style="1"/>
    <col min="2305" max="2306" width="7.28515625" style="1" customWidth="1"/>
    <col min="2307" max="2307" width="7" style="1" customWidth="1"/>
    <col min="2308" max="2308" width="10.28515625" style="1" customWidth="1"/>
    <col min="2309" max="2309" width="6.42578125" style="1" customWidth="1"/>
    <col min="2310" max="2310" width="8" style="1" customWidth="1"/>
    <col min="2311" max="2312" width="9.140625" style="1"/>
    <col min="2313" max="2313" width="7.140625" style="1" customWidth="1"/>
    <col min="2314" max="2314" width="9.28515625" style="1" customWidth="1"/>
    <col min="2315" max="2315" width="11.140625" style="1" customWidth="1"/>
    <col min="2316" max="2316" width="7.42578125" style="1" customWidth="1"/>
    <col min="2317" max="2317" width="6.85546875" style="1" customWidth="1"/>
    <col min="2318" max="2318" width="14.42578125" style="1" customWidth="1"/>
    <col min="2319" max="2319" width="8.7109375" style="1" customWidth="1"/>
    <col min="2320" max="2560" width="9.140625" style="1"/>
    <col min="2561" max="2562" width="7.28515625" style="1" customWidth="1"/>
    <col min="2563" max="2563" width="7" style="1" customWidth="1"/>
    <col min="2564" max="2564" width="10.28515625" style="1" customWidth="1"/>
    <col min="2565" max="2565" width="6.42578125" style="1" customWidth="1"/>
    <col min="2566" max="2566" width="8" style="1" customWidth="1"/>
    <col min="2567" max="2568" width="9.140625" style="1"/>
    <col min="2569" max="2569" width="7.140625" style="1" customWidth="1"/>
    <col min="2570" max="2570" width="9.28515625" style="1" customWidth="1"/>
    <col min="2571" max="2571" width="11.140625" style="1" customWidth="1"/>
    <col min="2572" max="2572" width="7.42578125" style="1" customWidth="1"/>
    <col min="2573" max="2573" width="6.85546875" style="1" customWidth="1"/>
    <col min="2574" max="2574" width="14.42578125" style="1" customWidth="1"/>
    <col min="2575" max="2575" width="8.7109375" style="1" customWidth="1"/>
    <col min="2576" max="2816" width="9.140625" style="1"/>
    <col min="2817" max="2818" width="7.28515625" style="1" customWidth="1"/>
    <col min="2819" max="2819" width="7" style="1" customWidth="1"/>
    <col min="2820" max="2820" width="10.28515625" style="1" customWidth="1"/>
    <col min="2821" max="2821" width="6.42578125" style="1" customWidth="1"/>
    <col min="2822" max="2822" width="8" style="1" customWidth="1"/>
    <col min="2823" max="2824" width="9.140625" style="1"/>
    <col min="2825" max="2825" width="7.140625" style="1" customWidth="1"/>
    <col min="2826" max="2826" width="9.28515625" style="1" customWidth="1"/>
    <col min="2827" max="2827" width="11.140625" style="1" customWidth="1"/>
    <col min="2828" max="2828" width="7.42578125" style="1" customWidth="1"/>
    <col min="2829" max="2829" width="6.85546875" style="1" customWidth="1"/>
    <col min="2830" max="2830" width="14.42578125" style="1" customWidth="1"/>
    <col min="2831" max="2831" width="8.7109375" style="1" customWidth="1"/>
    <col min="2832" max="3072" width="9.140625" style="1"/>
    <col min="3073" max="3074" width="7.28515625" style="1" customWidth="1"/>
    <col min="3075" max="3075" width="7" style="1" customWidth="1"/>
    <col min="3076" max="3076" width="10.28515625" style="1" customWidth="1"/>
    <col min="3077" max="3077" width="6.42578125" style="1" customWidth="1"/>
    <col min="3078" max="3078" width="8" style="1" customWidth="1"/>
    <col min="3079" max="3080" width="9.140625" style="1"/>
    <col min="3081" max="3081" width="7.140625" style="1" customWidth="1"/>
    <col min="3082" max="3082" width="9.28515625" style="1" customWidth="1"/>
    <col min="3083" max="3083" width="11.140625" style="1" customWidth="1"/>
    <col min="3084" max="3084" width="7.42578125" style="1" customWidth="1"/>
    <col min="3085" max="3085" width="6.85546875" style="1" customWidth="1"/>
    <col min="3086" max="3086" width="14.42578125" style="1" customWidth="1"/>
    <col min="3087" max="3087" width="8.7109375" style="1" customWidth="1"/>
    <col min="3088" max="3328" width="9.140625" style="1"/>
    <col min="3329" max="3330" width="7.28515625" style="1" customWidth="1"/>
    <col min="3331" max="3331" width="7" style="1" customWidth="1"/>
    <col min="3332" max="3332" width="10.28515625" style="1" customWidth="1"/>
    <col min="3333" max="3333" width="6.42578125" style="1" customWidth="1"/>
    <col min="3334" max="3334" width="8" style="1" customWidth="1"/>
    <col min="3335" max="3336" width="9.140625" style="1"/>
    <col min="3337" max="3337" width="7.140625" style="1" customWidth="1"/>
    <col min="3338" max="3338" width="9.28515625" style="1" customWidth="1"/>
    <col min="3339" max="3339" width="11.140625" style="1" customWidth="1"/>
    <col min="3340" max="3340" width="7.42578125" style="1" customWidth="1"/>
    <col min="3341" max="3341" width="6.85546875" style="1" customWidth="1"/>
    <col min="3342" max="3342" width="14.42578125" style="1" customWidth="1"/>
    <col min="3343" max="3343" width="8.7109375" style="1" customWidth="1"/>
    <col min="3344" max="3584" width="9.140625" style="1"/>
    <col min="3585" max="3586" width="7.28515625" style="1" customWidth="1"/>
    <col min="3587" max="3587" width="7" style="1" customWidth="1"/>
    <col min="3588" max="3588" width="10.28515625" style="1" customWidth="1"/>
    <col min="3589" max="3589" width="6.42578125" style="1" customWidth="1"/>
    <col min="3590" max="3590" width="8" style="1" customWidth="1"/>
    <col min="3591" max="3592" width="9.140625" style="1"/>
    <col min="3593" max="3593" width="7.140625" style="1" customWidth="1"/>
    <col min="3594" max="3594" width="9.28515625" style="1" customWidth="1"/>
    <col min="3595" max="3595" width="11.140625" style="1" customWidth="1"/>
    <col min="3596" max="3596" width="7.42578125" style="1" customWidth="1"/>
    <col min="3597" max="3597" width="6.85546875" style="1" customWidth="1"/>
    <col min="3598" max="3598" width="14.42578125" style="1" customWidth="1"/>
    <col min="3599" max="3599" width="8.7109375" style="1" customWidth="1"/>
    <col min="3600" max="3840" width="9.140625" style="1"/>
    <col min="3841" max="3842" width="7.28515625" style="1" customWidth="1"/>
    <col min="3843" max="3843" width="7" style="1" customWidth="1"/>
    <col min="3844" max="3844" width="10.28515625" style="1" customWidth="1"/>
    <col min="3845" max="3845" width="6.42578125" style="1" customWidth="1"/>
    <col min="3846" max="3846" width="8" style="1" customWidth="1"/>
    <col min="3847" max="3848" width="9.140625" style="1"/>
    <col min="3849" max="3849" width="7.140625" style="1" customWidth="1"/>
    <col min="3850" max="3850" width="9.28515625" style="1" customWidth="1"/>
    <col min="3851" max="3851" width="11.140625" style="1" customWidth="1"/>
    <col min="3852" max="3852" width="7.42578125" style="1" customWidth="1"/>
    <col min="3853" max="3853" width="6.85546875" style="1" customWidth="1"/>
    <col min="3854" max="3854" width="14.42578125" style="1" customWidth="1"/>
    <col min="3855" max="3855" width="8.7109375" style="1" customWidth="1"/>
    <col min="3856" max="4096" width="9.140625" style="1"/>
    <col min="4097" max="4098" width="7.28515625" style="1" customWidth="1"/>
    <col min="4099" max="4099" width="7" style="1" customWidth="1"/>
    <col min="4100" max="4100" width="10.28515625" style="1" customWidth="1"/>
    <col min="4101" max="4101" width="6.42578125" style="1" customWidth="1"/>
    <col min="4102" max="4102" width="8" style="1" customWidth="1"/>
    <col min="4103" max="4104" width="9.140625" style="1"/>
    <col min="4105" max="4105" width="7.140625" style="1" customWidth="1"/>
    <col min="4106" max="4106" width="9.28515625" style="1" customWidth="1"/>
    <col min="4107" max="4107" width="11.140625" style="1" customWidth="1"/>
    <col min="4108" max="4108" width="7.42578125" style="1" customWidth="1"/>
    <col min="4109" max="4109" width="6.85546875" style="1" customWidth="1"/>
    <col min="4110" max="4110" width="14.42578125" style="1" customWidth="1"/>
    <col min="4111" max="4111" width="8.7109375" style="1" customWidth="1"/>
    <col min="4112" max="4352" width="9.140625" style="1"/>
    <col min="4353" max="4354" width="7.28515625" style="1" customWidth="1"/>
    <col min="4355" max="4355" width="7" style="1" customWidth="1"/>
    <col min="4356" max="4356" width="10.28515625" style="1" customWidth="1"/>
    <col min="4357" max="4357" width="6.42578125" style="1" customWidth="1"/>
    <col min="4358" max="4358" width="8" style="1" customWidth="1"/>
    <col min="4359" max="4360" width="9.140625" style="1"/>
    <col min="4361" max="4361" width="7.140625" style="1" customWidth="1"/>
    <col min="4362" max="4362" width="9.28515625" style="1" customWidth="1"/>
    <col min="4363" max="4363" width="11.140625" style="1" customWidth="1"/>
    <col min="4364" max="4364" width="7.42578125" style="1" customWidth="1"/>
    <col min="4365" max="4365" width="6.85546875" style="1" customWidth="1"/>
    <col min="4366" max="4366" width="14.42578125" style="1" customWidth="1"/>
    <col min="4367" max="4367" width="8.7109375" style="1" customWidth="1"/>
    <col min="4368" max="4608" width="9.140625" style="1"/>
    <col min="4609" max="4610" width="7.28515625" style="1" customWidth="1"/>
    <col min="4611" max="4611" width="7" style="1" customWidth="1"/>
    <col min="4612" max="4612" width="10.28515625" style="1" customWidth="1"/>
    <col min="4613" max="4613" width="6.42578125" style="1" customWidth="1"/>
    <col min="4614" max="4614" width="8" style="1" customWidth="1"/>
    <col min="4615" max="4616" width="9.140625" style="1"/>
    <col min="4617" max="4617" width="7.140625" style="1" customWidth="1"/>
    <col min="4618" max="4618" width="9.28515625" style="1" customWidth="1"/>
    <col min="4619" max="4619" width="11.140625" style="1" customWidth="1"/>
    <col min="4620" max="4620" width="7.42578125" style="1" customWidth="1"/>
    <col min="4621" max="4621" width="6.85546875" style="1" customWidth="1"/>
    <col min="4622" max="4622" width="14.42578125" style="1" customWidth="1"/>
    <col min="4623" max="4623" width="8.7109375" style="1" customWidth="1"/>
    <col min="4624" max="4864" width="9.140625" style="1"/>
    <col min="4865" max="4866" width="7.28515625" style="1" customWidth="1"/>
    <col min="4867" max="4867" width="7" style="1" customWidth="1"/>
    <col min="4868" max="4868" width="10.28515625" style="1" customWidth="1"/>
    <col min="4869" max="4869" width="6.42578125" style="1" customWidth="1"/>
    <col min="4870" max="4870" width="8" style="1" customWidth="1"/>
    <col min="4871" max="4872" width="9.140625" style="1"/>
    <col min="4873" max="4873" width="7.140625" style="1" customWidth="1"/>
    <col min="4874" max="4874" width="9.28515625" style="1" customWidth="1"/>
    <col min="4875" max="4875" width="11.140625" style="1" customWidth="1"/>
    <col min="4876" max="4876" width="7.42578125" style="1" customWidth="1"/>
    <col min="4877" max="4877" width="6.85546875" style="1" customWidth="1"/>
    <col min="4878" max="4878" width="14.42578125" style="1" customWidth="1"/>
    <col min="4879" max="4879" width="8.7109375" style="1" customWidth="1"/>
    <col min="4880" max="5120" width="9.140625" style="1"/>
    <col min="5121" max="5122" width="7.28515625" style="1" customWidth="1"/>
    <col min="5123" max="5123" width="7" style="1" customWidth="1"/>
    <col min="5124" max="5124" width="10.28515625" style="1" customWidth="1"/>
    <col min="5125" max="5125" width="6.42578125" style="1" customWidth="1"/>
    <col min="5126" max="5126" width="8" style="1" customWidth="1"/>
    <col min="5127" max="5128" width="9.140625" style="1"/>
    <col min="5129" max="5129" width="7.140625" style="1" customWidth="1"/>
    <col min="5130" max="5130" width="9.28515625" style="1" customWidth="1"/>
    <col min="5131" max="5131" width="11.140625" style="1" customWidth="1"/>
    <col min="5132" max="5132" width="7.42578125" style="1" customWidth="1"/>
    <col min="5133" max="5133" width="6.85546875" style="1" customWidth="1"/>
    <col min="5134" max="5134" width="14.42578125" style="1" customWidth="1"/>
    <col min="5135" max="5135" width="8.7109375" style="1" customWidth="1"/>
    <col min="5136" max="5376" width="9.140625" style="1"/>
    <col min="5377" max="5378" width="7.28515625" style="1" customWidth="1"/>
    <col min="5379" max="5379" width="7" style="1" customWidth="1"/>
    <col min="5380" max="5380" width="10.28515625" style="1" customWidth="1"/>
    <col min="5381" max="5381" width="6.42578125" style="1" customWidth="1"/>
    <col min="5382" max="5382" width="8" style="1" customWidth="1"/>
    <col min="5383" max="5384" width="9.140625" style="1"/>
    <col min="5385" max="5385" width="7.140625" style="1" customWidth="1"/>
    <col min="5386" max="5386" width="9.28515625" style="1" customWidth="1"/>
    <col min="5387" max="5387" width="11.140625" style="1" customWidth="1"/>
    <col min="5388" max="5388" width="7.42578125" style="1" customWidth="1"/>
    <col min="5389" max="5389" width="6.85546875" style="1" customWidth="1"/>
    <col min="5390" max="5390" width="14.42578125" style="1" customWidth="1"/>
    <col min="5391" max="5391" width="8.7109375" style="1" customWidth="1"/>
    <col min="5392" max="5632" width="9.140625" style="1"/>
    <col min="5633" max="5634" width="7.28515625" style="1" customWidth="1"/>
    <col min="5635" max="5635" width="7" style="1" customWidth="1"/>
    <col min="5636" max="5636" width="10.28515625" style="1" customWidth="1"/>
    <col min="5637" max="5637" width="6.42578125" style="1" customWidth="1"/>
    <col min="5638" max="5638" width="8" style="1" customWidth="1"/>
    <col min="5639" max="5640" width="9.140625" style="1"/>
    <col min="5641" max="5641" width="7.140625" style="1" customWidth="1"/>
    <col min="5642" max="5642" width="9.28515625" style="1" customWidth="1"/>
    <col min="5643" max="5643" width="11.140625" style="1" customWidth="1"/>
    <col min="5644" max="5644" width="7.42578125" style="1" customWidth="1"/>
    <col min="5645" max="5645" width="6.85546875" style="1" customWidth="1"/>
    <col min="5646" max="5646" width="14.42578125" style="1" customWidth="1"/>
    <col min="5647" max="5647" width="8.7109375" style="1" customWidth="1"/>
    <col min="5648" max="5888" width="9.140625" style="1"/>
    <col min="5889" max="5890" width="7.28515625" style="1" customWidth="1"/>
    <col min="5891" max="5891" width="7" style="1" customWidth="1"/>
    <col min="5892" max="5892" width="10.28515625" style="1" customWidth="1"/>
    <col min="5893" max="5893" width="6.42578125" style="1" customWidth="1"/>
    <col min="5894" max="5894" width="8" style="1" customWidth="1"/>
    <col min="5895" max="5896" width="9.140625" style="1"/>
    <col min="5897" max="5897" width="7.140625" style="1" customWidth="1"/>
    <col min="5898" max="5898" width="9.28515625" style="1" customWidth="1"/>
    <col min="5899" max="5899" width="11.140625" style="1" customWidth="1"/>
    <col min="5900" max="5900" width="7.42578125" style="1" customWidth="1"/>
    <col min="5901" max="5901" width="6.85546875" style="1" customWidth="1"/>
    <col min="5902" max="5902" width="14.42578125" style="1" customWidth="1"/>
    <col min="5903" max="5903" width="8.7109375" style="1" customWidth="1"/>
    <col min="5904" max="6144" width="9.140625" style="1"/>
    <col min="6145" max="6146" width="7.28515625" style="1" customWidth="1"/>
    <col min="6147" max="6147" width="7" style="1" customWidth="1"/>
    <col min="6148" max="6148" width="10.28515625" style="1" customWidth="1"/>
    <col min="6149" max="6149" width="6.42578125" style="1" customWidth="1"/>
    <col min="6150" max="6150" width="8" style="1" customWidth="1"/>
    <col min="6151" max="6152" width="9.140625" style="1"/>
    <col min="6153" max="6153" width="7.140625" style="1" customWidth="1"/>
    <col min="6154" max="6154" width="9.28515625" style="1" customWidth="1"/>
    <col min="6155" max="6155" width="11.140625" style="1" customWidth="1"/>
    <col min="6156" max="6156" width="7.42578125" style="1" customWidth="1"/>
    <col min="6157" max="6157" width="6.85546875" style="1" customWidth="1"/>
    <col min="6158" max="6158" width="14.42578125" style="1" customWidth="1"/>
    <col min="6159" max="6159" width="8.7109375" style="1" customWidth="1"/>
    <col min="6160" max="6400" width="9.140625" style="1"/>
    <col min="6401" max="6402" width="7.28515625" style="1" customWidth="1"/>
    <col min="6403" max="6403" width="7" style="1" customWidth="1"/>
    <col min="6404" max="6404" width="10.28515625" style="1" customWidth="1"/>
    <col min="6405" max="6405" width="6.42578125" style="1" customWidth="1"/>
    <col min="6406" max="6406" width="8" style="1" customWidth="1"/>
    <col min="6407" max="6408" width="9.140625" style="1"/>
    <col min="6409" max="6409" width="7.140625" style="1" customWidth="1"/>
    <col min="6410" max="6410" width="9.28515625" style="1" customWidth="1"/>
    <col min="6411" max="6411" width="11.140625" style="1" customWidth="1"/>
    <col min="6412" max="6412" width="7.42578125" style="1" customWidth="1"/>
    <col min="6413" max="6413" width="6.85546875" style="1" customWidth="1"/>
    <col min="6414" max="6414" width="14.42578125" style="1" customWidth="1"/>
    <col min="6415" max="6415" width="8.7109375" style="1" customWidth="1"/>
    <col min="6416" max="6656" width="9.140625" style="1"/>
    <col min="6657" max="6658" width="7.28515625" style="1" customWidth="1"/>
    <col min="6659" max="6659" width="7" style="1" customWidth="1"/>
    <col min="6660" max="6660" width="10.28515625" style="1" customWidth="1"/>
    <col min="6661" max="6661" width="6.42578125" style="1" customWidth="1"/>
    <col min="6662" max="6662" width="8" style="1" customWidth="1"/>
    <col min="6663" max="6664" width="9.140625" style="1"/>
    <col min="6665" max="6665" width="7.140625" style="1" customWidth="1"/>
    <col min="6666" max="6666" width="9.28515625" style="1" customWidth="1"/>
    <col min="6667" max="6667" width="11.140625" style="1" customWidth="1"/>
    <col min="6668" max="6668" width="7.42578125" style="1" customWidth="1"/>
    <col min="6669" max="6669" width="6.85546875" style="1" customWidth="1"/>
    <col min="6670" max="6670" width="14.42578125" style="1" customWidth="1"/>
    <col min="6671" max="6671" width="8.7109375" style="1" customWidth="1"/>
    <col min="6672" max="6912" width="9.140625" style="1"/>
    <col min="6913" max="6914" width="7.28515625" style="1" customWidth="1"/>
    <col min="6915" max="6915" width="7" style="1" customWidth="1"/>
    <col min="6916" max="6916" width="10.28515625" style="1" customWidth="1"/>
    <col min="6917" max="6917" width="6.42578125" style="1" customWidth="1"/>
    <col min="6918" max="6918" width="8" style="1" customWidth="1"/>
    <col min="6919" max="6920" width="9.140625" style="1"/>
    <col min="6921" max="6921" width="7.140625" style="1" customWidth="1"/>
    <col min="6922" max="6922" width="9.28515625" style="1" customWidth="1"/>
    <col min="6923" max="6923" width="11.140625" style="1" customWidth="1"/>
    <col min="6924" max="6924" width="7.42578125" style="1" customWidth="1"/>
    <col min="6925" max="6925" width="6.85546875" style="1" customWidth="1"/>
    <col min="6926" max="6926" width="14.42578125" style="1" customWidth="1"/>
    <col min="6927" max="6927" width="8.7109375" style="1" customWidth="1"/>
    <col min="6928" max="7168" width="9.140625" style="1"/>
    <col min="7169" max="7170" width="7.28515625" style="1" customWidth="1"/>
    <col min="7171" max="7171" width="7" style="1" customWidth="1"/>
    <col min="7172" max="7172" width="10.28515625" style="1" customWidth="1"/>
    <col min="7173" max="7173" width="6.42578125" style="1" customWidth="1"/>
    <col min="7174" max="7174" width="8" style="1" customWidth="1"/>
    <col min="7175" max="7176" width="9.140625" style="1"/>
    <col min="7177" max="7177" width="7.140625" style="1" customWidth="1"/>
    <col min="7178" max="7178" width="9.28515625" style="1" customWidth="1"/>
    <col min="7179" max="7179" width="11.140625" style="1" customWidth="1"/>
    <col min="7180" max="7180" width="7.42578125" style="1" customWidth="1"/>
    <col min="7181" max="7181" width="6.85546875" style="1" customWidth="1"/>
    <col min="7182" max="7182" width="14.42578125" style="1" customWidth="1"/>
    <col min="7183" max="7183" width="8.7109375" style="1" customWidth="1"/>
    <col min="7184" max="7424" width="9.140625" style="1"/>
    <col min="7425" max="7426" width="7.28515625" style="1" customWidth="1"/>
    <col min="7427" max="7427" width="7" style="1" customWidth="1"/>
    <col min="7428" max="7428" width="10.28515625" style="1" customWidth="1"/>
    <col min="7429" max="7429" width="6.42578125" style="1" customWidth="1"/>
    <col min="7430" max="7430" width="8" style="1" customWidth="1"/>
    <col min="7431" max="7432" width="9.140625" style="1"/>
    <col min="7433" max="7433" width="7.140625" style="1" customWidth="1"/>
    <col min="7434" max="7434" width="9.28515625" style="1" customWidth="1"/>
    <col min="7435" max="7435" width="11.140625" style="1" customWidth="1"/>
    <col min="7436" max="7436" width="7.42578125" style="1" customWidth="1"/>
    <col min="7437" max="7437" width="6.85546875" style="1" customWidth="1"/>
    <col min="7438" max="7438" width="14.42578125" style="1" customWidth="1"/>
    <col min="7439" max="7439" width="8.7109375" style="1" customWidth="1"/>
    <col min="7440" max="7680" width="9.140625" style="1"/>
    <col min="7681" max="7682" width="7.28515625" style="1" customWidth="1"/>
    <col min="7683" max="7683" width="7" style="1" customWidth="1"/>
    <col min="7684" max="7684" width="10.28515625" style="1" customWidth="1"/>
    <col min="7685" max="7685" width="6.42578125" style="1" customWidth="1"/>
    <col min="7686" max="7686" width="8" style="1" customWidth="1"/>
    <col min="7687" max="7688" width="9.140625" style="1"/>
    <col min="7689" max="7689" width="7.140625" style="1" customWidth="1"/>
    <col min="7690" max="7690" width="9.28515625" style="1" customWidth="1"/>
    <col min="7691" max="7691" width="11.140625" style="1" customWidth="1"/>
    <col min="7692" max="7692" width="7.42578125" style="1" customWidth="1"/>
    <col min="7693" max="7693" width="6.85546875" style="1" customWidth="1"/>
    <col min="7694" max="7694" width="14.42578125" style="1" customWidth="1"/>
    <col min="7695" max="7695" width="8.7109375" style="1" customWidth="1"/>
    <col min="7696" max="7936" width="9.140625" style="1"/>
    <col min="7937" max="7938" width="7.28515625" style="1" customWidth="1"/>
    <col min="7939" max="7939" width="7" style="1" customWidth="1"/>
    <col min="7940" max="7940" width="10.28515625" style="1" customWidth="1"/>
    <col min="7941" max="7941" width="6.42578125" style="1" customWidth="1"/>
    <col min="7942" max="7942" width="8" style="1" customWidth="1"/>
    <col min="7943" max="7944" width="9.140625" style="1"/>
    <col min="7945" max="7945" width="7.140625" style="1" customWidth="1"/>
    <col min="7946" max="7946" width="9.28515625" style="1" customWidth="1"/>
    <col min="7947" max="7947" width="11.140625" style="1" customWidth="1"/>
    <col min="7948" max="7948" width="7.42578125" style="1" customWidth="1"/>
    <col min="7949" max="7949" width="6.85546875" style="1" customWidth="1"/>
    <col min="7950" max="7950" width="14.42578125" style="1" customWidth="1"/>
    <col min="7951" max="7951" width="8.7109375" style="1" customWidth="1"/>
    <col min="7952" max="8192" width="9.140625" style="1"/>
    <col min="8193" max="8194" width="7.28515625" style="1" customWidth="1"/>
    <col min="8195" max="8195" width="7" style="1" customWidth="1"/>
    <col min="8196" max="8196" width="10.28515625" style="1" customWidth="1"/>
    <col min="8197" max="8197" width="6.42578125" style="1" customWidth="1"/>
    <col min="8198" max="8198" width="8" style="1" customWidth="1"/>
    <col min="8199" max="8200" width="9.140625" style="1"/>
    <col min="8201" max="8201" width="7.140625" style="1" customWidth="1"/>
    <col min="8202" max="8202" width="9.28515625" style="1" customWidth="1"/>
    <col min="8203" max="8203" width="11.140625" style="1" customWidth="1"/>
    <col min="8204" max="8204" width="7.42578125" style="1" customWidth="1"/>
    <col min="8205" max="8205" width="6.85546875" style="1" customWidth="1"/>
    <col min="8206" max="8206" width="14.42578125" style="1" customWidth="1"/>
    <col min="8207" max="8207" width="8.7109375" style="1" customWidth="1"/>
    <col min="8208" max="8448" width="9.140625" style="1"/>
    <col min="8449" max="8450" width="7.28515625" style="1" customWidth="1"/>
    <col min="8451" max="8451" width="7" style="1" customWidth="1"/>
    <col min="8452" max="8452" width="10.28515625" style="1" customWidth="1"/>
    <col min="8453" max="8453" width="6.42578125" style="1" customWidth="1"/>
    <col min="8454" max="8454" width="8" style="1" customWidth="1"/>
    <col min="8455" max="8456" width="9.140625" style="1"/>
    <col min="8457" max="8457" width="7.140625" style="1" customWidth="1"/>
    <col min="8458" max="8458" width="9.28515625" style="1" customWidth="1"/>
    <col min="8459" max="8459" width="11.140625" style="1" customWidth="1"/>
    <col min="8460" max="8460" width="7.42578125" style="1" customWidth="1"/>
    <col min="8461" max="8461" width="6.85546875" style="1" customWidth="1"/>
    <col min="8462" max="8462" width="14.42578125" style="1" customWidth="1"/>
    <col min="8463" max="8463" width="8.7109375" style="1" customWidth="1"/>
    <col min="8464" max="8704" width="9.140625" style="1"/>
    <col min="8705" max="8706" width="7.28515625" style="1" customWidth="1"/>
    <col min="8707" max="8707" width="7" style="1" customWidth="1"/>
    <col min="8708" max="8708" width="10.28515625" style="1" customWidth="1"/>
    <col min="8709" max="8709" width="6.42578125" style="1" customWidth="1"/>
    <col min="8710" max="8710" width="8" style="1" customWidth="1"/>
    <col min="8711" max="8712" width="9.140625" style="1"/>
    <col min="8713" max="8713" width="7.140625" style="1" customWidth="1"/>
    <col min="8714" max="8714" width="9.28515625" style="1" customWidth="1"/>
    <col min="8715" max="8715" width="11.140625" style="1" customWidth="1"/>
    <col min="8716" max="8716" width="7.42578125" style="1" customWidth="1"/>
    <col min="8717" max="8717" width="6.85546875" style="1" customWidth="1"/>
    <col min="8718" max="8718" width="14.42578125" style="1" customWidth="1"/>
    <col min="8719" max="8719" width="8.7109375" style="1" customWidth="1"/>
    <col min="8720" max="8960" width="9.140625" style="1"/>
    <col min="8961" max="8962" width="7.28515625" style="1" customWidth="1"/>
    <col min="8963" max="8963" width="7" style="1" customWidth="1"/>
    <col min="8964" max="8964" width="10.28515625" style="1" customWidth="1"/>
    <col min="8965" max="8965" width="6.42578125" style="1" customWidth="1"/>
    <col min="8966" max="8966" width="8" style="1" customWidth="1"/>
    <col min="8967" max="8968" width="9.140625" style="1"/>
    <col min="8969" max="8969" width="7.140625" style="1" customWidth="1"/>
    <col min="8970" max="8970" width="9.28515625" style="1" customWidth="1"/>
    <col min="8971" max="8971" width="11.140625" style="1" customWidth="1"/>
    <col min="8972" max="8972" width="7.42578125" style="1" customWidth="1"/>
    <col min="8973" max="8973" width="6.85546875" style="1" customWidth="1"/>
    <col min="8974" max="8974" width="14.42578125" style="1" customWidth="1"/>
    <col min="8975" max="8975" width="8.7109375" style="1" customWidth="1"/>
    <col min="8976" max="9216" width="9.140625" style="1"/>
    <col min="9217" max="9218" width="7.28515625" style="1" customWidth="1"/>
    <col min="9219" max="9219" width="7" style="1" customWidth="1"/>
    <col min="9220" max="9220" width="10.28515625" style="1" customWidth="1"/>
    <col min="9221" max="9221" width="6.42578125" style="1" customWidth="1"/>
    <col min="9222" max="9222" width="8" style="1" customWidth="1"/>
    <col min="9223" max="9224" width="9.140625" style="1"/>
    <col min="9225" max="9225" width="7.140625" style="1" customWidth="1"/>
    <col min="9226" max="9226" width="9.28515625" style="1" customWidth="1"/>
    <col min="9227" max="9227" width="11.140625" style="1" customWidth="1"/>
    <col min="9228" max="9228" width="7.42578125" style="1" customWidth="1"/>
    <col min="9229" max="9229" width="6.85546875" style="1" customWidth="1"/>
    <col min="9230" max="9230" width="14.42578125" style="1" customWidth="1"/>
    <col min="9231" max="9231" width="8.7109375" style="1" customWidth="1"/>
    <col min="9232" max="9472" width="9.140625" style="1"/>
    <col min="9473" max="9474" width="7.28515625" style="1" customWidth="1"/>
    <col min="9475" max="9475" width="7" style="1" customWidth="1"/>
    <col min="9476" max="9476" width="10.28515625" style="1" customWidth="1"/>
    <col min="9477" max="9477" width="6.42578125" style="1" customWidth="1"/>
    <col min="9478" max="9478" width="8" style="1" customWidth="1"/>
    <col min="9479" max="9480" width="9.140625" style="1"/>
    <col min="9481" max="9481" width="7.140625" style="1" customWidth="1"/>
    <col min="9482" max="9482" width="9.28515625" style="1" customWidth="1"/>
    <col min="9483" max="9483" width="11.140625" style="1" customWidth="1"/>
    <col min="9484" max="9484" width="7.42578125" style="1" customWidth="1"/>
    <col min="9485" max="9485" width="6.85546875" style="1" customWidth="1"/>
    <col min="9486" max="9486" width="14.42578125" style="1" customWidth="1"/>
    <col min="9487" max="9487" width="8.7109375" style="1" customWidth="1"/>
    <col min="9488" max="9728" width="9.140625" style="1"/>
    <col min="9729" max="9730" width="7.28515625" style="1" customWidth="1"/>
    <col min="9731" max="9731" width="7" style="1" customWidth="1"/>
    <col min="9732" max="9732" width="10.28515625" style="1" customWidth="1"/>
    <col min="9733" max="9733" width="6.42578125" style="1" customWidth="1"/>
    <col min="9734" max="9734" width="8" style="1" customWidth="1"/>
    <col min="9735" max="9736" width="9.140625" style="1"/>
    <col min="9737" max="9737" width="7.140625" style="1" customWidth="1"/>
    <col min="9738" max="9738" width="9.28515625" style="1" customWidth="1"/>
    <col min="9739" max="9739" width="11.140625" style="1" customWidth="1"/>
    <col min="9740" max="9740" width="7.42578125" style="1" customWidth="1"/>
    <col min="9741" max="9741" width="6.85546875" style="1" customWidth="1"/>
    <col min="9742" max="9742" width="14.42578125" style="1" customWidth="1"/>
    <col min="9743" max="9743" width="8.7109375" style="1" customWidth="1"/>
    <col min="9744" max="9984" width="9.140625" style="1"/>
    <col min="9985" max="9986" width="7.28515625" style="1" customWidth="1"/>
    <col min="9987" max="9987" width="7" style="1" customWidth="1"/>
    <col min="9988" max="9988" width="10.28515625" style="1" customWidth="1"/>
    <col min="9989" max="9989" width="6.42578125" style="1" customWidth="1"/>
    <col min="9990" max="9990" width="8" style="1" customWidth="1"/>
    <col min="9991" max="9992" width="9.140625" style="1"/>
    <col min="9993" max="9993" width="7.140625" style="1" customWidth="1"/>
    <col min="9994" max="9994" width="9.28515625" style="1" customWidth="1"/>
    <col min="9995" max="9995" width="11.140625" style="1" customWidth="1"/>
    <col min="9996" max="9996" width="7.42578125" style="1" customWidth="1"/>
    <col min="9997" max="9997" width="6.85546875" style="1" customWidth="1"/>
    <col min="9998" max="9998" width="14.42578125" style="1" customWidth="1"/>
    <col min="9999" max="9999" width="8.7109375" style="1" customWidth="1"/>
    <col min="10000" max="10240" width="9.140625" style="1"/>
    <col min="10241" max="10242" width="7.28515625" style="1" customWidth="1"/>
    <col min="10243" max="10243" width="7" style="1" customWidth="1"/>
    <col min="10244" max="10244" width="10.28515625" style="1" customWidth="1"/>
    <col min="10245" max="10245" width="6.42578125" style="1" customWidth="1"/>
    <col min="10246" max="10246" width="8" style="1" customWidth="1"/>
    <col min="10247" max="10248" width="9.140625" style="1"/>
    <col min="10249" max="10249" width="7.140625" style="1" customWidth="1"/>
    <col min="10250" max="10250" width="9.28515625" style="1" customWidth="1"/>
    <col min="10251" max="10251" width="11.140625" style="1" customWidth="1"/>
    <col min="10252" max="10252" width="7.42578125" style="1" customWidth="1"/>
    <col min="10253" max="10253" width="6.85546875" style="1" customWidth="1"/>
    <col min="10254" max="10254" width="14.42578125" style="1" customWidth="1"/>
    <col min="10255" max="10255" width="8.7109375" style="1" customWidth="1"/>
    <col min="10256" max="10496" width="9.140625" style="1"/>
    <col min="10497" max="10498" width="7.28515625" style="1" customWidth="1"/>
    <col min="10499" max="10499" width="7" style="1" customWidth="1"/>
    <col min="10500" max="10500" width="10.28515625" style="1" customWidth="1"/>
    <col min="10501" max="10501" width="6.42578125" style="1" customWidth="1"/>
    <col min="10502" max="10502" width="8" style="1" customWidth="1"/>
    <col min="10503" max="10504" width="9.140625" style="1"/>
    <col min="10505" max="10505" width="7.140625" style="1" customWidth="1"/>
    <col min="10506" max="10506" width="9.28515625" style="1" customWidth="1"/>
    <col min="10507" max="10507" width="11.140625" style="1" customWidth="1"/>
    <col min="10508" max="10508" width="7.42578125" style="1" customWidth="1"/>
    <col min="10509" max="10509" width="6.85546875" style="1" customWidth="1"/>
    <col min="10510" max="10510" width="14.42578125" style="1" customWidth="1"/>
    <col min="10511" max="10511" width="8.7109375" style="1" customWidth="1"/>
    <col min="10512" max="10752" width="9.140625" style="1"/>
    <col min="10753" max="10754" width="7.28515625" style="1" customWidth="1"/>
    <col min="10755" max="10755" width="7" style="1" customWidth="1"/>
    <col min="10756" max="10756" width="10.28515625" style="1" customWidth="1"/>
    <col min="10757" max="10757" width="6.42578125" style="1" customWidth="1"/>
    <col min="10758" max="10758" width="8" style="1" customWidth="1"/>
    <col min="10759" max="10760" width="9.140625" style="1"/>
    <col min="10761" max="10761" width="7.140625" style="1" customWidth="1"/>
    <col min="10762" max="10762" width="9.28515625" style="1" customWidth="1"/>
    <col min="10763" max="10763" width="11.140625" style="1" customWidth="1"/>
    <col min="10764" max="10764" width="7.42578125" style="1" customWidth="1"/>
    <col min="10765" max="10765" width="6.85546875" style="1" customWidth="1"/>
    <col min="10766" max="10766" width="14.42578125" style="1" customWidth="1"/>
    <col min="10767" max="10767" width="8.7109375" style="1" customWidth="1"/>
    <col min="10768" max="11008" width="9.140625" style="1"/>
    <col min="11009" max="11010" width="7.28515625" style="1" customWidth="1"/>
    <col min="11011" max="11011" width="7" style="1" customWidth="1"/>
    <col min="11012" max="11012" width="10.28515625" style="1" customWidth="1"/>
    <col min="11013" max="11013" width="6.42578125" style="1" customWidth="1"/>
    <col min="11014" max="11014" width="8" style="1" customWidth="1"/>
    <col min="11015" max="11016" width="9.140625" style="1"/>
    <col min="11017" max="11017" width="7.140625" style="1" customWidth="1"/>
    <col min="11018" max="11018" width="9.28515625" style="1" customWidth="1"/>
    <col min="11019" max="11019" width="11.140625" style="1" customWidth="1"/>
    <col min="11020" max="11020" width="7.42578125" style="1" customWidth="1"/>
    <col min="11021" max="11021" width="6.85546875" style="1" customWidth="1"/>
    <col min="11022" max="11022" width="14.42578125" style="1" customWidth="1"/>
    <col min="11023" max="11023" width="8.7109375" style="1" customWidth="1"/>
    <col min="11024" max="11264" width="9.140625" style="1"/>
    <col min="11265" max="11266" width="7.28515625" style="1" customWidth="1"/>
    <col min="11267" max="11267" width="7" style="1" customWidth="1"/>
    <col min="11268" max="11268" width="10.28515625" style="1" customWidth="1"/>
    <col min="11269" max="11269" width="6.42578125" style="1" customWidth="1"/>
    <col min="11270" max="11270" width="8" style="1" customWidth="1"/>
    <col min="11271" max="11272" width="9.140625" style="1"/>
    <col min="11273" max="11273" width="7.140625" style="1" customWidth="1"/>
    <col min="11274" max="11274" width="9.28515625" style="1" customWidth="1"/>
    <col min="11275" max="11275" width="11.140625" style="1" customWidth="1"/>
    <col min="11276" max="11276" width="7.42578125" style="1" customWidth="1"/>
    <col min="11277" max="11277" width="6.85546875" style="1" customWidth="1"/>
    <col min="11278" max="11278" width="14.42578125" style="1" customWidth="1"/>
    <col min="11279" max="11279" width="8.7109375" style="1" customWidth="1"/>
    <col min="11280" max="11520" width="9.140625" style="1"/>
    <col min="11521" max="11522" width="7.28515625" style="1" customWidth="1"/>
    <col min="11523" max="11523" width="7" style="1" customWidth="1"/>
    <col min="11524" max="11524" width="10.28515625" style="1" customWidth="1"/>
    <col min="11525" max="11525" width="6.42578125" style="1" customWidth="1"/>
    <col min="11526" max="11526" width="8" style="1" customWidth="1"/>
    <col min="11527" max="11528" width="9.140625" style="1"/>
    <col min="11529" max="11529" width="7.140625" style="1" customWidth="1"/>
    <col min="11530" max="11530" width="9.28515625" style="1" customWidth="1"/>
    <col min="11531" max="11531" width="11.140625" style="1" customWidth="1"/>
    <col min="11532" max="11532" width="7.42578125" style="1" customWidth="1"/>
    <col min="11533" max="11533" width="6.85546875" style="1" customWidth="1"/>
    <col min="11534" max="11534" width="14.42578125" style="1" customWidth="1"/>
    <col min="11535" max="11535" width="8.7109375" style="1" customWidth="1"/>
    <col min="11536" max="11776" width="9.140625" style="1"/>
    <col min="11777" max="11778" width="7.28515625" style="1" customWidth="1"/>
    <col min="11779" max="11779" width="7" style="1" customWidth="1"/>
    <col min="11780" max="11780" width="10.28515625" style="1" customWidth="1"/>
    <col min="11781" max="11781" width="6.42578125" style="1" customWidth="1"/>
    <col min="11782" max="11782" width="8" style="1" customWidth="1"/>
    <col min="11783" max="11784" width="9.140625" style="1"/>
    <col min="11785" max="11785" width="7.140625" style="1" customWidth="1"/>
    <col min="11786" max="11786" width="9.28515625" style="1" customWidth="1"/>
    <col min="11787" max="11787" width="11.140625" style="1" customWidth="1"/>
    <col min="11788" max="11788" width="7.42578125" style="1" customWidth="1"/>
    <col min="11789" max="11789" width="6.85546875" style="1" customWidth="1"/>
    <col min="11790" max="11790" width="14.42578125" style="1" customWidth="1"/>
    <col min="11791" max="11791" width="8.7109375" style="1" customWidth="1"/>
    <col min="11792" max="12032" width="9.140625" style="1"/>
    <col min="12033" max="12034" width="7.28515625" style="1" customWidth="1"/>
    <col min="12035" max="12035" width="7" style="1" customWidth="1"/>
    <col min="12036" max="12036" width="10.28515625" style="1" customWidth="1"/>
    <col min="12037" max="12037" width="6.42578125" style="1" customWidth="1"/>
    <col min="12038" max="12038" width="8" style="1" customWidth="1"/>
    <col min="12039" max="12040" width="9.140625" style="1"/>
    <col min="12041" max="12041" width="7.140625" style="1" customWidth="1"/>
    <col min="12042" max="12042" width="9.28515625" style="1" customWidth="1"/>
    <col min="12043" max="12043" width="11.140625" style="1" customWidth="1"/>
    <col min="12044" max="12044" width="7.42578125" style="1" customWidth="1"/>
    <col min="12045" max="12045" width="6.85546875" style="1" customWidth="1"/>
    <col min="12046" max="12046" width="14.42578125" style="1" customWidth="1"/>
    <col min="12047" max="12047" width="8.7109375" style="1" customWidth="1"/>
    <col min="12048" max="12288" width="9.140625" style="1"/>
    <col min="12289" max="12290" width="7.28515625" style="1" customWidth="1"/>
    <col min="12291" max="12291" width="7" style="1" customWidth="1"/>
    <col min="12292" max="12292" width="10.28515625" style="1" customWidth="1"/>
    <col min="12293" max="12293" width="6.42578125" style="1" customWidth="1"/>
    <col min="12294" max="12294" width="8" style="1" customWidth="1"/>
    <col min="12295" max="12296" width="9.140625" style="1"/>
    <col min="12297" max="12297" width="7.140625" style="1" customWidth="1"/>
    <col min="12298" max="12298" width="9.28515625" style="1" customWidth="1"/>
    <col min="12299" max="12299" width="11.140625" style="1" customWidth="1"/>
    <col min="12300" max="12300" width="7.42578125" style="1" customWidth="1"/>
    <col min="12301" max="12301" width="6.85546875" style="1" customWidth="1"/>
    <col min="12302" max="12302" width="14.42578125" style="1" customWidth="1"/>
    <col min="12303" max="12303" width="8.7109375" style="1" customWidth="1"/>
    <col min="12304" max="12544" width="9.140625" style="1"/>
    <col min="12545" max="12546" width="7.28515625" style="1" customWidth="1"/>
    <col min="12547" max="12547" width="7" style="1" customWidth="1"/>
    <col min="12548" max="12548" width="10.28515625" style="1" customWidth="1"/>
    <col min="12549" max="12549" width="6.42578125" style="1" customWidth="1"/>
    <col min="12550" max="12550" width="8" style="1" customWidth="1"/>
    <col min="12551" max="12552" width="9.140625" style="1"/>
    <col min="12553" max="12553" width="7.140625" style="1" customWidth="1"/>
    <col min="12554" max="12554" width="9.28515625" style="1" customWidth="1"/>
    <col min="12555" max="12555" width="11.140625" style="1" customWidth="1"/>
    <col min="12556" max="12556" width="7.42578125" style="1" customWidth="1"/>
    <col min="12557" max="12557" width="6.85546875" style="1" customWidth="1"/>
    <col min="12558" max="12558" width="14.42578125" style="1" customWidth="1"/>
    <col min="12559" max="12559" width="8.7109375" style="1" customWidth="1"/>
    <col min="12560" max="12800" width="9.140625" style="1"/>
    <col min="12801" max="12802" width="7.28515625" style="1" customWidth="1"/>
    <col min="12803" max="12803" width="7" style="1" customWidth="1"/>
    <col min="12804" max="12804" width="10.28515625" style="1" customWidth="1"/>
    <col min="12805" max="12805" width="6.42578125" style="1" customWidth="1"/>
    <col min="12806" max="12806" width="8" style="1" customWidth="1"/>
    <col min="12807" max="12808" width="9.140625" style="1"/>
    <col min="12809" max="12809" width="7.140625" style="1" customWidth="1"/>
    <col min="12810" max="12810" width="9.28515625" style="1" customWidth="1"/>
    <col min="12811" max="12811" width="11.140625" style="1" customWidth="1"/>
    <col min="12812" max="12812" width="7.42578125" style="1" customWidth="1"/>
    <col min="12813" max="12813" width="6.85546875" style="1" customWidth="1"/>
    <col min="12814" max="12814" width="14.42578125" style="1" customWidth="1"/>
    <col min="12815" max="12815" width="8.7109375" style="1" customWidth="1"/>
    <col min="12816" max="13056" width="9.140625" style="1"/>
    <col min="13057" max="13058" width="7.28515625" style="1" customWidth="1"/>
    <col min="13059" max="13059" width="7" style="1" customWidth="1"/>
    <col min="13060" max="13060" width="10.28515625" style="1" customWidth="1"/>
    <col min="13061" max="13061" width="6.42578125" style="1" customWidth="1"/>
    <col min="13062" max="13062" width="8" style="1" customWidth="1"/>
    <col min="13063" max="13064" width="9.140625" style="1"/>
    <col min="13065" max="13065" width="7.140625" style="1" customWidth="1"/>
    <col min="13066" max="13066" width="9.28515625" style="1" customWidth="1"/>
    <col min="13067" max="13067" width="11.140625" style="1" customWidth="1"/>
    <col min="13068" max="13068" width="7.42578125" style="1" customWidth="1"/>
    <col min="13069" max="13069" width="6.85546875" style="1" customWidth="1"/>
    <col min="13070" max="13070" width="14.42578125" style="1" customWidth="1"/>
    <col min="13071" max="13071" width="8.7109375" style="1" customWidth="1"/>
    <col min="13072" max="13312" width="9.140625" style="1"/>
    <col min="13313" max="13314" width="7.28515625" style="1" customWidth="1"/>
    <col min="13315" max="13315" width="7" style="1" customWidth="1"/>
    <col min="13316" max="13316" width="10.28515625" style="1" customWidth="1"/>
    <col min="13317" max="13317" width="6.42578125" style="1" customWidth="1"/>
    <col min="13318" max="13318" width="8" style="1" customWidth="1"/>
    <col min="13319" max="13320" width="9.140625" style="1"/>
    <col min="13321" max="13321" width="7.140625" style="1" customWidth="1"/>
    <col min="13322" max="13322" width="9.28515625" style="1" customWidth="1"/>
    <col min="13323" max="13323" width="11.140625" style="1" customWidth="1"/>
    <col min="13324" max="13324" width="7.42578125" style="1" customWidth="1"/>
    <col min="13325" max="13325" width="6.85546875" style="1" customWidth="1"/>
    <col min="13326" max="13326" width="14.42578125" style="1" customWidth="1"/>
    <col min="13327" max="13327" width="8.7109375" style="1" customWidth="1"/>
    <col min="13328" max="13568" width="9.140625" style="1"/>
    <col min="13569" max="13570" width="7.28515625" style="1" customWidth="1"/>
    <col min="13571" max="13571" width="7" style="1" customWidth="1"/>
    <col min="13572" max="13572" width="10.28515625" style="1" customWidth="1"/>
    <col min="13573" max="13573" width="6.42578125" style="1" customWidth="1"/>
    <col min="13574" max="13574" width="8" style="1" customWidth="1"/>
    <col min="13575" max="13576" width="9.140625" style="1"/>
    <col min="13577" max="13577" width="7.140625" style="1" customWidth="1"/>
    <col min="13578" max="13578" width="9.28515625" style="1" customWidth="1"/>
    <col min="13579" max="13579" width="11.140625" style="1" customWidth="1"/>
    <col min="13580" max="13580" width="7.42578125" style="1" customWidth="1"/>
    <col min="13581" max="13581" width="6.85546875" style="1" customWidth="1"/>
    <col min="13582" max="13582" width="14.42578125" style="1" customWidth="1"/>
    <col min="13583" max="13583" width="8.7109375" style="1" customWidth="1"/>
    <col min="13584" max="13824" width="9.140625" style="1"/>
    <col min="13825" max="13826" width="7.28515625" style="1" customWidth="1"/>
    <col min="13827" max="13827" width="7" style="1" customWidth="1"/>
    <col min="13828" max="13828" width="10.28515625" style="1" customWidth="1"/>
    <col min="13829" max="13829" width="6.42578125" style="1" customWidth="1"/>
    <col min="13830" max="13830" width="8" style="1" customWidth="1"/>
    <col min="13831" max="13832" width="9.140625" style="1"/>
    <col min="13833" max="13833" width="7.140625" style="1" customWidth="1"/>
    <col min="13834" max="13834" width="9.28515625" style="1" customWidth="1"/>
    <col min="13835" max="13835" width="11.140625" style="1" customWidth="1"/>
    <col min="13836" max="13836" width="7.42578125" style="1" customWidth="1"/>
    <col min="13837" max="13837" width="6.85546875" style="1" customWidth="1"/>
    <col min="13838" max="13838" width="14.42578125" style="1" customWidth="1"/>
    <col min="13839" max="13839" width="8.7109375" style="1" customWidth="1"/>
    <col min="13840" max="14080" width="9.140625" style="1"/>
    <col min="14081" max="14082" width="7.28515625" style="1" customWidth="1"/>
    <col min="14083" max="14083" width="7" style="1" customWidth="1"/>
    <col min="14084" max="14084" width="10.28515625" style="1" customWidth="1"/>
    <col min="14085" max="14085" width="6.42578125" style="1" customWidth="1"/>
    <col min="14086" max="14086" width="8" style="1" customWidth="1"/>
    <col min="14087" max="14088" width="9.140625" style="1"/>
    <col min="14089" max="14089" width="7.140625" style="1" customWidth="1"/>
    <col min="14090" max="14090" width="9.28515625" style="1" customWidth="1"/>
    <col min="14091" max="14091" width="11.140625" style="1" customWidth="1"/>
    <col min="14092" max="14092" width="7.42578125" style="1" customWidth="1"/>
    <col min="14093" max="14093" width="6.85546875" style="1" customWidth="1"/>
    <col min="14094" max="14094" width="14.42578125" style="1" customWidth="1"/>
    <col min="14095" max="14095" width="8.7109375" style="1" customWidth="1"/>
    <col min="14096" max="14336" width="9.140625" style="1"/>
    <col min="14337" max="14338" width="7.28515625" style="1" customWidth="1"/>
    <col min="14339" max="14339" width="7" style="1" customWidth="1"/>
    <col min="14340" max="14340" width="10.28515625" style="1" customWidth="1"/>
    <col min="14341" max="14341" width="6.42578125" style="1" customWidth="1"/>
    <col min="14342" max="14342" width="8" style="1" customWidth="1"/>
    <col min="14343" max="14344" width="9.140625" style="1"/>
    <col min="14345" max="14345" width="7.140625" style="1" customWidth="1"/>
    <col min="14346" max="14346" width="9.28515625" style="1" customWidth="1"/>
    <col min="14347" max="14347" width="11.140625" style="1" customWidth="1"/>
    <col min="14348" max="14348" width="7.42578125" style="1" customWidth="1"/>
    <col min="14349" max="14349" width="6.85546875" style="1" customWidth="1"/>
    <col min="14350" max="14350" width="14.42578125" style="1" customWidth="1"/>
    <col min="14351" max="14351" width="8.7109375" style="1" customWidth="1"/>
    <col min="14352" max="14592" width="9.140625" style="1"/>
    <col min="14593" max="14594" width="7.28515625" style="1" customWidth="1"/>
    <col min="14595" max="14595" width="7" style="1" customWidth="1"/>
    <col min="14596" max="14596" width="10.28515625" style="1" customWidth="1"/>
    <col min="14597" max="14597" width="6.42578125" style="1" customWidth="1"/>
    <col min="14598" max="14598" width="8" style="1" customWidth="1"/>
    <col min="14599" max="14600" width="9.140625" style="1"/>
    <col min="14601" max="14601" width="7.140625" style="1" customWidth="1"/>
    <col min="14602" max="14602" width="9.28515625" style="1" customWidth="1"/>
    <col min="14603" max="14603" width="11.140625" style="1" customWidth="1"/>
    <col min="14604" max="14604" width="7.42578125" style="1" customWidth="1"/>
    <col min="14605" max="14605" width="6.85546875" style="1" customWidth="1"/>
    <col min="14606" max="14606" width="14.42578125" style="1" customWidth="1"/>
    <col min="14607" max="14607" width="8.7109375" style="1" customWidth="1"/>
    <col min="14608" max="14848" width="9.140625" style="1"/>
    <col min="14849" max="14850" width="7.28515625" style="1" customWidth="1"/>
    <col min="14851" max="14851" width="7" style="1" customWidth="1"/>
    <col min="14852" max="14852" width="10.28515625" style="1" customWidth="1"/>
    <col min="14853" max="14853" width="6.42578125" style="1" customWidth="1"/>
    <col min="14854" max="14854" width="8" style="1" customWidth="1"/>
    <col min="14855" max="14856" width="9.140625" style="1"/>
    <col min="14857" max="14857" width="7.140625" style="1" customWidth="1"/>
    <col min="14858" max="14858" width="9.28515625" style="1" customWidth="1"/>
    <col min="14859" max="14859" width="11.140625" style="1" customWidth="1"/>
    <col min="14860" max="14860" width="7.42578125" style="1" customWidth="1"/>
    <col min="14861" max="14861" width="6.85546875" style="1" customWidth="1"/>
    <col min="14862" max="14862" width="14.42578125" style="1" customWidth="1"/>
    <col min="14863" max="14863" width="8.7109375" style="1" customWidth="1"/>
    <col min="14864" max="15104" width="9.140625" style="1"/>
    <col min="15105" max="15106" width="7.28515625" style="1" customWidth="1"/>
    <col min="15107" max="15107" width="7" style="1" customWidth="1"/>
    <col min="15108" max="15108" width="10.28515625" style="1" customWidth="1"/>
    <col min="15109" max="15109" width="6.42578125" style="1" customWidth="1"/>
    <col min="15110" max="15110" width="8" style="1" customWidth="1"/>
    <col min="15111" max="15112" width="9.140625" style="1"/>
    <col min="15113" max="15113" width="7.140625" style="1" customWidth="1"/>
    <col min="15114" max="15114" width="9.28515625" style="1" customWidth="1"/>
    <col min="15115" max="15115" width="11.140625" style="1" customWidth="1"/>
    <col min="15116" max="15116" width="7.42578125" style="1" customWidth="1"/>
    <col min="15117" max="15117" width="6.85546875" style="1" customWidth="1"/>
    <col min="15118" max="15118" width="14.42578125" style="1" customWidth="1"/>
    <col min="15119" max="15119" width="8.7109375" style="1" customWidth="1"/>
    <col min="15120" max="15360" width="9.140625" style="1"/>
    <col min="15361" max="15362" width="7.28515625" style="1" customWidth="1"/>
    <col min="15363" max="15363" width="7" style="1" customWidth="1"/>
    <col min="15364" max="15364" width="10.28515625" style="1" customWidth="1"/>
    <col min="15365" max="15365" width="6.42578125" style="1" customWidth="1"/>
    <col min="15366" max="15366" width="8" style="1" customWidth="1"/>
    <col min="15367" max="15368" width="9.140625" style="1"/>
    <col min="15369" max="15369" width="7.140625" style="1" customWidth="1"/>
    <col min="15370" max="15370" width="9.28515625" style="1" customWidth="1"/>
    <col min="15371" max="15371" width="11.140625" style="1" customWidth="1"/>
    <col min="15372" max="15372" width="7.42578125" style="1" customWidth="1"/>
    <col min="15373" max="15373" width="6.85546875" style="1" customWidth="1"/>
    <col min="15374" max="15374" width="14.42578125" style="1" customWidth="1"/>
    <col min="15375" max="15375" width="8.7109375" style="1" customWidth="1"/>
    <col min="15376" max="15616" width="9.140625" style="1"/>
    <col min="15617" max="15618" width="7.28515625" style="1" customWidth="1"/>
    <col min="15619" max="15619" width="7" style="1" customWidth="1"/>
    <col min="15620" max="15620" width="10.28515625" style="1" customWidth="1"/>
    <col min="15621" max="15621" width="6.42578125" style="1" customWidth="1"/>
    <col min="15622" max="15622" width="8" style="1" customWidth="1"/>
    <col min="15623" max="15624" width="9.140625" style="1"/>
    <col min="15625" max="15625" width="7.140625" style="1" customWidth="1"/>
    <col min="15626" max="15626" width="9.28515625" style="1" customWidth="1"/>
    <col min="15627" max="15627" width="11.140625" style="1" customWidth="1"/>
    <col min="15628" max="15628" width="7.42578125" style="1" customWidth="1"/>
    <col min="15629" max="15629" width="6.85546875" style="1" customWidth="1"/>
    <col min="15630" max="15630" width="14.42578125" style="1" customWidth="1"/>
    <col min="15631" max="15631" width="8.7109375" style="1" customWidth="1"/>
    <col min="15632" max="15872" width="9.140625" style="1"/>
    <col min="15873" max="15874" width="7.28515625" style="1" customWidth="1"/>
    <col min="15875" max="15875" width="7" style="1" customWidth="1"/>
    <col min="15876" max="15876" width="10.28515625" style="1" customWidth="1"/>
    <col min="15877" max="15877" width="6.42578125" style="1" customWidth="1"/>
    <col min="15878" max="15878" width="8" style="1" customWidth="1"/>
    <col min="15879" max="15880" width="9.140625" style="1"/>
    <col min="15881" max="15881" width="7.140625" style="1" customWidth="1"/>
    <col min="15882" max="15882" width="9.28515625" style="1" customWidth="1"/>
    <col min="15883" max="15883" width="11.140625" style="1" customWidth="1"/>
    <col min="15884" max="15884" width="7.42578125" style="1" customWidth="1"/>
    <col min="15885" max="15885" width="6.85546875" style="1" customWidth="1"/>
    <col min="15886" max="15886" width="14.42578125" style="1" customWidth="1"/>
    <col min="15887" max="15887" width="8.7109375" style="1" customWidth="1"/>
    <col min="15888" max="16128" width="9.140625" style="1"/>
    <col min="16129" max="16130" width="7.28515625" style="1" customWidth="1"/>
    <col min="16131" max="16131" width="7" style="1" customWidth="1"/>
    <col min="16132" max="16132" width="10.28515625" style="1" customWidth="1"/>
    <col min="16133" max="16133" width="6.42578125" style="1" customWidth="1"/>
    <col min="16134" max="16134" width="8" style="1" customWidth="1"/>
    <col min="16135" max="16136" width="9.140625" style="1"/>
    <col min="16137" max="16137" width="7.140625" style="1" customWidth="1"/>
    <col min="16138" max="16138" width="9.28515625" style="1" customWidth="1"/>
    <col min="16139" max="16139" width="11.140625" style="1" customWidth="1"/>
    <col min="16140" max="16140" width="7.42578125" style="1" customWidth="1"/>
    <col min="16141" max="16141" width="6.85546875" style="1" customWidth="1"/>
    <col min="16142" max="16142" width="14.42578125" style="1" customWidth="1"/>
    <col min="16143" max="16143" width="8.7109375" style="1" customWidth="1"/>
    <col min="16144" max="16384" width="9.140625" style="1"/>
  </cols>
  <sheetData>
    <row r="1" spans="1:15">
      <c r="B1" s="2" t="s">
        <v>0</v>
      </c>
    </row>
    <row r="2" spans="1:15" s="5" customFormat="1">
      <c r="A2" s="1"/>
      <c r="B2" s="1"/>
      <c r="C2" s="1"/>
      <c r="D2" s="1"/>
      <c r="E2" s="1"/>
      <c r="F2" s="3" t="s">
        <v>1</v>
      </c>
      <c r="G2" s="3"/>
      <c r="H2" s="4" t="s">
        <v>2</v>
      </c>
      <c r="I2" s="4" t="s">
        <v>3</v>
      </c>
      <c r="J2" s="1"/>
      <c r="K2" s="1"/>
      <c r="L2" s="1"/>
      <c r="M2" s="1"/>
    </row>
    <row r="3" spans="1:15" s="5" customFormat="1" ht="12.75">
      <c r="F3" s="6" t="s">
        <v>4</v>
      </c>
      <c r="G3" s="6" t="s">
        <v>5</v>
      </c>
      <c r="H3" s="6" t="s">
        <v>6</v>
      </c>
      <c r="I3" s="6" t="s">
        <v>7</v>
      </c>
      <c r="L3" s="6" t="s">
        <v>8</v>
      </c>
    </row>
    <row r="4" spans="1:15">
      <c r="A4" s="6" t="s">
        <v>9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14</v>
      </c>
      <c r="H4" s="6" t="s">
        <v>14</v>
      </c>
      <c r="I4" s="6" t="s">
        <v>14</v>
      </c>
      <c r="J4" s="6" t="s">
        <v>15</v>
      </c>
      <c r="K4" s="6" t="s">
        <v>16</v>
      </c>
      <c r="L4" s="6" t="s">
        <v>10</v>
      </c>
      <c r="M4" s="6" t="s">
        <v>17</v>
      </c>
      <c r="N4" s="6" t="s">
        <v>18</v>
      </c>
      <c r="O4" s="6" t="s">
        <v>19</v>
      </c>
    </row>
    <row r="5" spans="1:15">
      <c r="A5" s="4" t="s">
        <v>20</v>
      </c>
      <c r="B5" s="4" t="s">
        <v>21</v>
      </c>
      <c r="C5" s="4" t="s">
        <v>22</v>
      </c>
      <c r="D5" s="4"/>
      <c r="E5" s="4"/>
      <c r="F5" s="4" t="s">
        <v>23</v>
      </c>
      <c r="G5" s="4" t="s">
        <v>23</v>
      </c>
      <c r="H5" s="4" t="s">
        <v>23</v>
      </c>
      <c r="I5" s="4" t="s">
        <v>23</v>
      </c>
      <c r="J5" s="4"/>
      <c r="K5" s="4" t="s">
        <v>21</v>
      </c>
      <c r="L5" s="4" t="s">
        <v>21</v>
      </c>
      <c r="M5" s="4"/>
      <c r="N5" s="4"/>
      <c r="O5" s="4" t="s">
        <v>24</v>
      </c>
    </row>
    <row r="6" spans="1:15" s="5" customFormat="1">
      <c r="A6" s="7">
        <v>0.45</v>
      </c>
      <c r="B6" s="7">
        <v>5.0000000000000001E-3</v>
      </c>
      <c r="C6" s="8">
        <v>0.2</v>
      </c>
      <c r="D6" s="8">
        <v>125</v>
      </c>
      <c r="E6" s="8">
        <v>1.2999999999999999E-2</v>
      </c>
      <c r="F6" s="9">
        <f>-2*((19.62*A6*B6)^0.5)*LOG((0.001*C6/(3.7*A6))+0.00000285/(A6*(19.62*A6*B6)^0.5))</f>
        <v>1.606540597068973</v>
      </c>
      <c r="G6" s="9">
        <f>0.355*D6*A6^0.63*B6^0.54</f>
        <v>1.5349917727340883</v>
      </c>
      <c r="H6" s="9">
        <f>(0.397/E6)*A6^0.6667*B6^0.5</f>
        <v>1.2680282803522596</v>
      </c>
      <c r="I6" s="10">
        <f>75*A6^(5/7)*B6^(4/7)</f>
        <v>2.0534381807741418</v>
      </c>
      <c r="J6" s="11">
        <f>AVERAGE($F6,$G6,$H6)*A6/0.00000114</f>
        <v>580205.34870464739</v>
      </c>
      <c r="K6" s="12">
        <f>0.0055*(1+(20000*0.001*C6/A6+100000/J6)^0.333333)</f>
        <v>1.6966343329836833E-2</v>
      </c>
      <c r="L6" s="12">
        <f>K6*(O6/A9)^2/19.6</f>
        <v>2.0395966215599778E-3</v>
      </c>
      <c r="M6" s="13">
        <f>J6*0.001*C6/A6*(K6/8)^0.5</f>
        <v>11.875402600978621</v>
      </c>
      <c r="N6" s="4" t="str">
        <f>IF(M6&lt;4,"smooth turb",IF(M6&lt;60,"transitional turb","rough turb"))</f>
        <v>transitional turb</v>
      </c>
      <c r="O6" s="14">
        <f>IF(M6&lt;4,I9,IF(M6&lt;60,IF(AVERAGE(F6,G6,H6,I6)&lt;3,G9,F9),H9))</f>
        <v>0.24400612967324251</v>
      </c>
    </row>
    <row r="7" spans="1:15" s="15" customFormat="1" ht="12.75">
      <c r="A7" s="6" t="s">
        <v>25</v>
      </c>
      <c r="B7" s="5"/>
      <c r="C7" s="5"/>
      <c r="D7" s="5"/>
      <c r="E7" s="5"/>
      <c r="F7" s="6" t="s">
        <v>26</v>
      </c>
      <c r="G7" s="6" t="s">
        <v>26</v>
      </c>
      <c r="H7" s="6" t="s">
        <v>26</v>
      </c>
      <c r="I7" s="6" t="s">
        <v>26</v>
      </c>
      <c r="J7" s="5"/>
      <c r="K7" s="5"/>
      <c r="L7" s="5"/>
      <c r="M7" s="5"/>
      <c r="N7" s="5"/>
    </row>
    <row r="8" spans="1:15">
      <c r="A8" s="16" t="s">
        <v>27</v>
      </c>
      <c r="B8" s="15"/>
      <c r="C8" s="15"/>
      <c r="D8" s="15"/>
      <c r="E8" s="15"/>
      <c r="F8" s="16" t="s">
        <v>24</v>
      </c>
      <c r="G8" s="16" t="s">
        <v>24</v>
      </c>
      <c r="H8" s="16" t="s">
        <v>24</v>
      </c>
      <c r="I8" s="16" t="s">
        <v>24</v>
      </c>
      <c r="J8" s="15"/>
      <c r="K8" s="15"/>
      <c r="L8" s="15"/>
    </row>
    <row r="9" spans="1:15">
      <c r="A9" s="4">
        <f>A6^2*3.14/4</f>
        <v>0.15896250000000001</v>
      </c>
      <c r="F9" s="9">
        <f>A9*F6</f>
        <v>0.25537970966157664</v>
      </c>
      <c r="G9" s="9">
        <f>A9*G6</f>
        <v>0.24400612967324251</v>
      </c>
      <c r="H9" s="12">
        <f>A9*H6</f>
        <v>0.20156894551549606</v>
      </c>
      <c r="I9" s="9">
        <f>A9*I6</f>
        <v>0.32641966681130952</v>
      </c>
    </row>
    <row r="11" spans="1:15" s="17" customFormat="1">
      <c r="A11" s="17" t="s">
        <v>28</v>
      </c>
      <c r="E11" s="1">
        <v>1</v>
      </c>
      <c r="F11" s="17" t="s">
        <v>29</v>
      </c>
      <c r="L11" s="17" t="s">
        <v>30</v>
      </c>
    </row>
    <row r="12" spans="1:15" s="17" customFormat="1">
      <c r="E12" s="1">
        <v>2</v>
      </c>
      <c r="F12" s="17" t="s">
        <v>31</v>
      </c>
      <c r="L12" s="17" t="s">
        <v>32</v>
      </c>
    </row>
    <row r="13" spans="1:15" s="17" customFormat="1">
      <c r="E13" s="1">
        <v>3</v>
      </c>
      <c r="F13" s="17" t="s">
        <v>33</v>
      </c>
      <c r="L13" s="17" t="s">
        <v>34</v>
      </c>
    </row>
    <row r="14" spans="1:15" s="17" customFormat="1">
      <c r="E14" s="1">
        <v>4</v>
      </c>
      <c r="F14" s="17" t="s">
        <v>35</v>
      </c>
      <c r="L14" s="17" t="s">
        <v>36</v>
      </c>
    </row>
    <row r="15" spans="1:15" s="17" customFormat="1">
      <c r="E15" s="1">
        <v>5</v>
      </c>
      <c r="F15" s="17" t="s">
        <v>37</v>
      </c>
      <c r="L15" s="17" t="s">
        <v>38</v>
      </c>
    </row>
    <row r="16" spans="1:15" s="17" customFormat="1">
      <c r="E16" s="1">
        <v>6</v>
      </c>
      <c r="F16" s="17" t="s">
        <v>39</v>
      </c>
      <c r="L16" s="17" t="s">
        <v>40</v>
      </c>
    </row>
    <row r="17" spans="1:12" s="17" customFormat="1">
      <c r="E17" s="1">
        <v>7</v>
      </c>
      <c r="F17" s="17" t="s">
        <v>41</v>
      </c>
      <c r="L17" s="17" t="s">
        <v>42</v>
      </c>
    </row>
    <row r="18" spans="1:12" s="17" customFormat="1">
      <c r="D18" s="18"/>
      <c r="E18" s="1">
        <v>8</v>
      </c>
      <c r="F18" s="17" t="s">
        <v>43</v>
      </c>
      <c r="L18" s="17" t="s">
        <v>44</v>
      </c>
    </row>
    <row r="19" spans="1:12" s="17" customFormat="1">
      <c r="E19" s="1">
        <v>9</v>
      </c>
      <c r="F19" s="17" t="s">
        <v>45</v>
      </c>
      <c r="L19" s="17" t="s">
        <v>46</v>
      </c>
    </row>
    <row r="20" spans="1:12" s="17" customFormat="1">
      <c r="E20" s="1"/>
      <c r="K20" s="19"/>
    </row>
    <row r="21" spans="1:12" s="17" customFormat="1">
      <c r="A21" s="17" t="s">
        <v>47</v>
      </c>
      <c r="B21" s="17" t="s">
        <v>48</v>
      </c>
    </row>
    <row r="22" spans="1:12" s="17" customFormat="1">
      <c r="B22" s="17" t="s">
        <v>49</v>
      </c>
    </row>
    <row r="23" spans="1:12" s="17" customFormat="1">
      <c r="B23" s="17" t="s">
        <v>50</v>
      </c>
      <c r="E23" s="1"/>
    </row>
    <row r="24" spans="1:12" s="17" customFormat="1">
      <c r="B24" s="17" t="s">
        <v>51</v>
      </c>
      <c r="E24" s="1"/>
    </row>
    <row r="25" spans="1:12" s="17" customFormat="1">
      <c r="B25" s="17" t="s">
        <v>52</v>
      </c>
      <c r="E25" s="1"/>
    </row>
    <row r="26" spans="1:12" s="17" customFormat="1">
      <c r="E26" s="1"/>
    </row>
    <row r="27" spans="1:12" s="17" customFormat="1">
      <c r="F27" s="17" t="s">
        <v>53</v>
      </c>
      <c r="H27" s="17">
        <v>1</v>
      </c>
      <c r="I27" s="17" t="s">
        <v>54</v>
      </c>
    </row>
    <row r="28" spans="1:12" s="17" customFormat="1">
      <c r="B28" s="17" t="s">
        <v>55</v>
      </c>
      <c r="C28" s="20" t="s">
        <v>56</v>
      </c>
      <c r="E28" s="21"/>
      <c r="F28" s="21"/>
      <c r="H28" s="17">
        <v>2</v>
      </c>
      <c r="I28" s="17" t="s">
        <v>57</v>
      </c>
    </row>
    <row r="29" spans="1:12" s="17" customFormat="1">
      <c r="B29" s="17" t="s">
        <v>58</v>
      </c>
      <c r="D29" s="22">
        <v>1133</v>
      </c>
      <c r="H29" s="17">
        <v>3</v>
      </c>
      <c r="I29" s="17" t="s">
        <v>59</v>
      </c>
    </row>
    <row r="30" spans="1:12" s="17" customFormat="1">
      <c r="H30" s="17">
        <v>4</v>
      </c>
      <c r="I30" s="17" t="s">
        <v>60</v>
      </c>
    </row>
    <row r="31" spans="1:12" s="17" customFormat="1"/>
    <row r="32" spans="1:12" s="17" customFormat="1"/>
    <row r="33" s="17" customFormat="1"/>
    <row r="34" s="17" customFormat="1"/>
    <row r="35" s="17" customFormat="1"/>
  </sheetData>
  <mergeCells count="1">
    <mergeCell ref="F2:G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2"/>
  <sheetViews>
    <sheetView workbookViewId="0">
      <selection activeCell="U20" sqref="U20"/>
    </sheetView>
  </sheetViews>
  <sheetFormatPr defaultRowHeight="15"/>
  <sheetData>
    <row r="1" spans="1:17" ht="19.5">
      <c r="A1" s="1"/>
      <c r="B1" s="1"/>
      <c r="C1" s="23" t="s">
        <v>61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4" t="s">
        <v>53</v>
      </c>
      <c r="P1" s="1"/>
      <c r="Q1" s="1"/>
    </row>
    <row r="2" spans="1:17">
      <c r="A2" s="6" t="s">
        <v>9</v>
      </c>
      <c r="B2" s="6" t="s">
        <v>62</v>
      </c>
      <c r="C2" s="6" t="s">
        <v>63</v>
      </c>
      <c r="D2" s="6" t="s">
        <v>64</v>
      </c>
      <c r="E2" s="16" t="s">
        <v>65</v>
      </c>
      <c r="F2" s="6" t="s">
        <v>65</v>
      </c>
      <c r="G2" s="6" t="s">
        <v>66</v>
      </c>
      <c r="H2" s="16" t="s">
        <v>67</v>
      </c>
      <c r="I2" s="6" t="s">
        <v>67</v>
      </c>
      <c r="J2" s="6" t="s">
        <v>13</v>
      </c>
      <c r="K2" s="6" t="s">
        <v>68</v>
      </c>
      <c r="L2" s="6" t="s">
        <v>69</v>
      </c>
      <c r="M2" s="5"/>
      <c r="N2" s="5"/>
      <c r="O2" s="5"/>
      <c r="P2" s="5"/>
      <c r="Q2" s="5"/>
    </row>
    <row r="3" spans="1:17">
      <c r="A3" s="4" t="s">
        <v>20</v>
      </c>
      <c r="B3" s="4" t="s">
        <v>20</v>
      </c>
      <c r="C3" s="4"/>
      <c r="D3" s="4" t="s">
        <v>70</v>
      </c>
      <c r="E3" s="4" t="s">
        <v>27</v>
      </c>
      <c r="F3" s="4" t="s">
        <v>27</v>
      </c>
      <c r="G3" s="4" t="s">
        <v>20</v>
      </c>
      <c r="H3" s="4"/>
      <c r="I3" s="4"/>
      <c r="J3" s="4"/>
      <c r="K3" s="4" t="s">
        <v>21</v>
      </c>
      <c r="L3" s="4" t="s">
        <v>24</v>
      </c>
      <c r="M3" s="1"/>
      <c r="N3" s="17" t="s">
        <v>71</v>
      </c>
      <c r="O3" s="1"/>
      <c r="P3" s="1"/>
      <c r="Q3" s="1"/>
    </row>
    <row r="4" spans="1:17">
      <c r="A4" s="7">
        <v>2.4</v>
      </c>
      <c r="B4" s="7">
        <v>2.5000000000000001E-2</v>
      </c>
      <c r="C4" s="9">
        <f>B4/A4</f>
        <v>1.0416666666666668E-2</v>
      </c>
      <c r="D4" s="9">
        <f>ACOS(1-2*B4/A4)</f>
        <v>0.20448019896853498</v>
      </c>
      <c r="E4" s="9">
        <f>A4^2*1.33*C4^1.5*(1-0.25*C4-0.16*C4^2)</f>
        <v>8.1232022217921276E-3</v>
      </c>
      <c r="F4" s="9">
        <f>A4^2*(D4-SIN(D4)*COS(D4))/4</f>
        <v>8.1394026359268012E-3</v>
      </c>
      <c r="G4" s="9">
        <f>A4*D4</f>
        <v>0.49075247752448392</v>
      </c>
      <c r="H4" s="12">
        <f>0.667*C4*A4*(1-0.5*C4)</f>
        <v>1.6588151041666669E-2</v>
      </c>
      <c r="I4" s="12">
        <f>F4/G4</f>
        <v>1.658555587326754E-2</v>
      </c>
      <c r="J4" s="7">
        <v>1.2999999999999999E-2</v>
      </c>
      <c r="K4" s="7">
        <v>0.01</v>
      </c>
      <c r="L4" s="25">
        <f>E4*(K4^0.5/J4)*I4^(2/3)</f>
        <v>4.0638462345402382E-3</v>
      </c>
      <c r="M4" s="1"/>
      <c r="N4" s="1"/>
      <c r="O4" s="1"/>
      <c r="P4" s="1"/>
      <c r="Q4" s="1"/>
    </row>
    <row r="5" spans="1:17">
      <c r="A5" s="6" t="s">
        <v>26</v>
      </c>
      <c r="B5" s="6" t="s">
        <v>72</v>
      </c>
      <c r="C5" s="6" t="s">
        <v>63</v>
      </c>
      <c r="D5" s="6" t="s">
        <v>73</v>
      </c>
      <c r="E5" s="6" t="s">
        <v>14</v>
      </c>
      <c r="F5" s="6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16" t="s">
        <v>79</v>
      </c>
      <c r="L5" s="26">
        <v>1</v>
      </c>
      <c r="M5" s="17" t="s">
        <v>80</v>
      </c>
      <c r="N5" s="1"/>
      <c r="O5" s="1"/>
      <c r="P5" s="1"/>
      <c r="Q5" s="1"/>
    </row>
    <row r="6" spans="1:17">
      <c r="A6" s="4" t="s">
        <v>24</v>
      </c>
      <c r="B6" s="4" t="s">
        <v>20</v>
      </c>
      <c r="C6" s="4"/>
      <c r="D6" s="4" t="s">
        <v>20</v>
      </c>
      <c r="E6" s="4" t="s">
        <v>23</v>
      </c>
      <c r="F6" s="4" t="s">
        <v>20</v>
      </c>
      <c r="G6" s="4"/>
      <c r="H6" s="4" t="s">
        <v>20</v>
      </c>
      <c r="I6" s="4" t="s">
        <v>20</v>
      </c>
      <c r="J6" s="4" t="s">
        <v>20</v>
      </c>
      <c r="K6" s="16" t="s">
        <v>81</v>
      </c>
      <c r="L6" s="26">
        <v>2</v>
      </c>
      <c r="M6" s="17" t="s">
        <v>82</v>
      </c>
      <c r="N6" s="1"/>
      <c r="O6" s="1"/>
      <c r="P6" s="1"/>
      <c r="Q6" s="1"/>
    </row>
    <row r="7" spans="1:17">
      <c r="A7" s="7">
        <v>5.0000000000000001E-3</v>
      </c>
      <c r="B7" s="25">
        <f>C7*A4</f>
        <v>2.1989047143327587E-2</v>
      </c>
      <c r="C7" s="9">
        <f>0.926*(1-(1-3.11*(J4*A7/(K4^0.5*A4^(8/3))))^0.5)^0.5</f>
        <v>9.1621029763864943E-3</v>
      </c>
      <c r="D7" s="7">
        <v>45</v>
      </c>
      <c r="E7" s="9">
        <f>A7/F4</f>
        <v>0.61429569510793347</v>
      </c>
      <c r="F7" s="27">
        <f>D7*(E7*J4/I4^(2/3))^2</f>
        <v>0.67849625232737099</v>
      </c>
      <c r="G7" s="28">
        <f>A7/(B7*B7*(9.81*A4)^0.5)</f>
        <v>2.1311649208582737</v>
      </c>
      <c r="H7" s="4">
        <f>A4*SIN(D4)</f>
        <v>0.48733971724044861</v>
      </c>
      <c r="I7" s="4">
        <f>B7+E7*E7/19.62</f>
        <v>4.1222441691143037E-2</v>
      </c>
      <c r="J7" s="4">
        <f>(A7/(9.81*A4)^0.5)^0.5</f>
        <v>3.2100732300496211E-2</v>
      </c>
      <c r="K7" s="29">
        <f>9.81*1000*I4*K4</f>
        <v>1.6270430311675457</v>
      </c>
      <c r="L7" s="1"/>
      <c r="M7" s="1"/>
      <c r="N7" s="1"/>
      <c r="O7" s="1"/>
      <c r="P7" s="1"/>
      <c r="Q7" s="1"/>
    </row>
    <row r="8" spans="1:17">
      <c r="A8" s="1"/>
      <c r="B8" s="1"/>
      <c r="C8" s="1"/>
      <c r="D8" s="1"/>
      <c r="E8" s="1"/>
      <c r="F8" s="1"/>
      <c r="G8" s="1"/>
      <c r="H8" s="17"/>
      <c r="I8" s="1"/>
      <c r="J8" s="1"/>
      <c r="K8" s="17" t="s">
        <v>83</v>
      </c>
      <c r="L8" s="17"/>
      <c r="M8" s="1"/>
      <c r="N8" s="1"/>
      <c r="O8" s="1"/>
      <c r="P8" s="1"/>
      <c r="Q8" s="1"/>
    </row>
    <row r="9" spans="1:17">
      <c r="A9" s="17" t="s">
        <v>84</v>
      </c>
      <c r="B9" s="1"/>
      <c r="C9" s="1"/>
      <c r="D9" s="1"/>
      <c r="E9" s="1"/>
      <c r="F9" s="1"/>
      <c r="G9" s="1"/>
      <c r="H9" s="1"/>
      <c r="I9" s="1"/>
      <c r="J9" s="1"/>
      <c r="K9" s="17" t="s">
        <v>85</v>
      </c>
      <c r="L9" s="1"/>
      <c r="M9" s="1"/>
      <c r="N9" s="1"/>
      <c r="O9" s="1"/>
      <c r="P9" s="1"/>
      <c r="Q9" s="1"/>
    </row>
    <row r="10" spans="1:17">
      <c r="A10" s="1"/>
      <c r="B10" s="1"/>
      <c r="C10" s="1"/>
      <c r="D10" s="1"/>
      <c r="E10" s="1"/>
      <c r="F10" s="1"/>
      <c r="G10" s="1"/>
      <c r="H10" s="1"/>
      <c r="I10" s="1"/>
      <c r="J10" s="1"/>
      <c r="K10" s="17" t="s">
        <v>86</v>
      </c>
      <c r="L10" s="1"/>
      <c r="M10" s="1"/>
      <c r="N10" s="1"/>
      <c r="O10" s="1"/>
      <c r="P10" s="1"/>
      <c r="Q10" s="1"/>
    </row>
    <row r="11" spans="1:1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26">
        <v>1</v>
      </c>
      <c r="M12" s="17" t="s">
        <v>87</v>
      </c>
      <c r="N12" s="1"/>
      <c r="O12" s="1"/>
      <c r="P12" s="1"/>
      <c r="Q12" s="1"/>
    </row>
    <row r="13" spans="1:1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26">
        <v>2</v>
      </c>
      <c r="M13" s="17" t="s">
        <v>88</v>
      </c>
      <c r="N13" s="1"/>
      <c r="O13" s="1"/>
      <c r="P13" s="1"/>
      <c r="Q13" s="1"/>
    </row>
    <row r="14" spans="1:1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26">
        <v>3</v>
      </c>
      <c r="M14" s="17" t="s">
        <v>89</v>
      </c>
      <c r="N14" s="1"/>
      <c r="O14" s="1"/>
      <c r="P14" s="1"/>
      <c r="Q14" s="1"/>
    </row>
    <row r="15" spans="1:1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6">
        <v>4</v>
      </c>
      <c r="M15" s="17" t="s">
        <v>90</v>
      </c>
      <c r="N15" s="1"/>
      <c r="O15" s="1"/>
      <c r="P15" s="1"/>
      <c r="Q15" s="1"/>
    </row>
    <row r="16" spans="1:17">
      <c r="L16" s="26"/>
      <c r="M16" s="17"/>
    </row>
    <row r="17" spans="11:16">
      <c r="K17" t="s">
        <v>91</v>
      </c>
      <c r="M17" s="17"/>
    </row>
    <row r="18" spans="11:16">
      <c r="K18" t="s">
        <v>92</v>
      </c>
    </row>
    <row r="19" spans="11:16">
      <c r="K19" t="s">
        <v>86</v>
      </c>
    </row>
    <row r="21" spans="11:16">
      <c r="L21" s="26">
        <v>1</v>
      </c>
      <c r="M21" s="17" t="s">
        <v>93</v>
      </c>
      <c r="N21" s="1"/>
      <c r="O21" s="1"/>
      <c r="P21" s="1"/>
    </row>
    <row r="22" spans="11:16">
      <c r="L22" s="26">
        <v>2</v>
      </c>
      <c r="M22" s="17" t="s">
        <v>94</v>
      </c>
      <c r="N22" s="1"/>
      <c r="O22" s="1"/>
      <c r="P22" s="1"/>
    </row>
    <row r="23" spans="11:16">
      <c r="L23" s="26">
        <v>3</v>
      </c>
      <c r="M23" s="17" t="s">
        <v>95</v>
      </c>
      <c r="N23" s="1"/>
      <c r="O23" s="1"/>
      <c r="P23" s="1"/>
    </row>
    <row r="24" spans="11:16">
      <c r="L24" s="26">
        <v>4</v>
      </c>
      <c r="M24" s="17" t="s">
        <v>90</v>
      </c>
      <c r="N24" s="1"/>
      <c r="O24" s="1"/>
      <c r="P24" s="1"/>
    </row>
    <row r="26" spans="11:16">
      <c r="K26" t="s">
        <v>96</v>
      </c>
      <c r="M26" s="17"/>
    </row>
    <row r="27" spans="11:16">
      <c r="K27" t="s">
        <v>97</v>
      </c>
    </row>
    <row r="29" spans="11:16">
      <c r="L29" s="26">
        <v>1</v>
      </c>
      <c r="M29" s="17" t="s">
        <v>98</v>
      </c>
      <c r="N29" s="1"/>
      <c r="O29" s="1"/>
      <c r="P29" s="1"/>
    </row>
    <row r="30" spans="11:16">
      <c r="L30" s="26">
        <v>2</v>
      </c>
      <c r="M30" s="17" t="s">
        <v>90</v>
      </c>
      <c r="N30" s="1"/>
      <c r="O30" s="1"/>
      <c r="P30" s="1"/>
    </row>
    <row r="31" spans="11:16">
      <c r="L31" s="26"/>
      <c r="M31" s="17"/>
      <c r="N31" s="1"/>
      <c r="O31" s="1"/>
      <c r="P31" s="1"/>
    </row>
    <row r="32" spans="11:16">
      <c r="L32" s="26"/>
      <c r="N32" s="1"/>
      <c r="O32" s="1"/>
      <c r="P32" s="1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2049" r:id="rId3">
          <objectPr defaultSize="0" autoPict="0" r:id="rId4">
            <anchor moveWithCells="1">
              <from>
                <xdr:col>0</xdr:col>
                <xdr:colOff>38100</xdr:colOff>
                <xdr:row>10</xdr:row>
                <xdr:rowOff>9525</xdr:rowOff>
              </from>
              <to>
                <xdr:col>8</xdr:col>
                <xdr:colOff>438150</xdr:colOff>
                <xdr:row>32</xdr:row>
                <xdr:rowOff>28575</xdr:rowOff>
              </to>
            </anchor>
          </objectPr>
        </oleObject>
      </mc:Choice>
      <mc:Fallback>
        <oleObject progId="Equation.3" shapeId="2049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4"/>
  <sheetViews>
    <sheetView tabSelected="1" workbookViewId="0">
      <selection activeCell="M38" sqref="M38"/>
    </sheetView>
  </sheetViews>
  <sheetFormatPr defaultRowHeight="15"/>
  <cols>
    <col min="3" max="3" width="9.5703125" customWidth="1"/>
    <col min="4" max="4" width="13.7109375" customWidth="1"/>
    <col min="5" max="5" width="11.5703125" customWidth="1"/>
    <col min="6" max="6" width="9.5703125" customWidth="1"/>
    <col min="7" max="7" width="11.42578125" customWidth="1"/>
    <col min="9" max="9" width="22.85546875" customWidth="1"/>
    <col min="10" max="10" width="7.42578125" customWidth="1"/>
    <col min="11" max="11" width="4" customWidth="1"/>
    <col min="12" max="12" width="13.85546875" customWidth="1"/>
    <col min="13" max="13" width="12.5703125" customWidth="1"/>
    <col min="259" max="259" width="9.5703125" customWidth="1"/>
    <col min="260" max="260" width="13.7109375" customWidth="1"/>
    <col min="261" max="261" width="11.5703125" customWidth="1"/>
    <col min="262" max="262" width="9.5703125" customWidth="1"/>
    <col min="263" max="263" width="11.42578125" customWidth="1"/>
    <col min="265" max="265" width="22.85546875" customWidth="1"/>
    <col min="266" max="266" width="7.42578125" customWidth="1"/>
    <col min="267" max="267" width="4" customWidth="1"/>
    <col min="268" max="268" width="13.85546875" customWidth="1"/>
    <col min="269" max="269" width="12.5703125" customWidth="1"/>
    <col min="515" max="515" width="9.5703125" customWidth="1"/>
    <col min="516" max="516" width="13.7109375" customWidth="1"/>
    <col min="517" max="517" width="11.5703125" customWidth="1"/>
    <col min="518" max="518" width="9.5703125" customWidth="1"/>
    <col min="519" max="519" width="11.42578125" customWidth="1"/>
    <col min="521" max="521" width="22.85546875" customWidth="1"/>
    <col min="522" max="522" width="7.42578125" customWidth="1"/>
    <col min="523" max="523" width="4" customWidth="1"/>
    <col min="524" max="524" width="13.85546875" customWidth="1"/>
    <col min="525" max="525" width="12.5703125" customWidth="1"/>
    <col min="771" max="771" width="9.5703125" customWidth="1"/>
    <col min="772" max="772" width="13.7109375" customWidth="1"/>
    <col min="773" max="773" width="11.5703125" customWidth="1"/>
    <col min="774" max="774" width="9.5703125" customWidth="1"/>
    <col min="775" max="775" width="11.42578125" customWidth="1"/>
    <col min="777" max="777" width="22.85546875" customWidth="1"/>
    <col min="778" max="778" width="7.42578125" customWidth="1"/>
    <col min="779" max="779" width="4" customWidth="1"/>
    <col min="780" max="780" width="13.85546875" customWidth="1"/>
    <col min="781" max="781" width="12.5703125" customWidth="1"/>
    <col min="1027" max="1027" width="9.5703125" customWidth="1"/>
    <col min="1028" max="1028" width="13.7109375" customWidth="1"/>
    <col min="1029" max="1029" width="11.5703125" customWidth="1"/>
    <col min="1030" max="1030" width="9.5703125" customWidth="1"/>
    <col min="1031" max="1031" width="11.42578125" customWidth="1"/>
    <col min="1033" max="1033" width="22.85546875" customWidth="1"/>
    <col min="1034" max="1034" width="7.42578125" customWidth="1"/>
    <col min="1035" max="1035" width="4" customWidth="1"/>
    <col min="1036" max="1036" width="13.85546875" customWidth="1"/>
    <col min="1037" max="1037" width="12.5703125" customWidth="1"/>
    <col min="1283" max="1283" width="9.5703125" customWidth="1"/>
    <col min="1284" max="1284" width="13.7109375" customWidth="1"/>
    <col min="1285" max="1285" width="11.5703125" customWidth="1"/>
    <col min="1286" max="1286" width="9.5703125" customWidth="1"/>
    <col min="1287" max="1287" width="11.42578125" customWidth="1"/>
    <col min="1289" max="1289" width="22.85546875" customWidth="1"/>
    <col min="1290" max="1290" width="7.42578125" customWidth="1"/>
    <col min="1291" max="1291" width="4" customWidth="1"/>
    <col min="1292" max="1292" width="13.85546875" customWidth="1"/>
    <col min="1293" max="1293" width="12.5703125" customWidth="1"/>
    <col min="1539" max="1539" width="9.5703125" customWidth="1"/>
    <col min="1540" max="1540" width="13.7109375" customWidth="1"/>
    <col min="1541" max="1541" width="11.5703125" customWidth="1"/>
    <col min="1542" max="1542" width="9.5703125" customWidth="1"/>
    <col min="1543" max="1543" width="11.42578125" customWidth="1"/>
    <col min="1545" max="1545" width="22.85546875" customWidth="1"/>
    <col min="1546" max="1546" width="7.42578125" customWidth="1"/>
    <col min="1547" max="1547" width="4" customWidth="1"/>
    <col min="1548" max="1548" width="13.85546875" customWidth="1"/>
    <col min="1549" max="1549" width="12.5703125" customWidth="1"/>
    <col min="1795" max="1795" width="9.5703125" customWidth="1"/>
    <col min="1796" max="1796" width="13.7109375" customWidth="1"/>
    <col min="1797" max="1797" width="11.5703125" customWidth="1"/>
    <col min="1798" max="1798" width="9.5703125" customWidth="1"/>
    <col min="1799" max="1799" width="11.42578125" customWidth="1"/>
    <col min="1801" max="1801" width="22.85546875" customWidth="1"/>
    <col min="1802" max="1802" width="7.42578125" customWidth="1"/>
    <col min="1803" max="1803" width="4" customWidth="1"/>
    <col min="1804" max="1804" width="13.85546875" customWidth="1"/>
    <col min="1805" max="1805" width="12.5703125" customWidth="1"/>
    <col min="2051" max="2051" width="9.5703125" customWidth="1"/>
    <col min="2052" max="2052" width="13.7109375" customWidth="1"/>
    <col min="2053" max="2053" width="11.5703125" customWidth="1"/>
    <col min="2054" max="2054" width="9.5703125" customWidth="1"/>
    <col min="2055" max="2055" width="11.42578125" customWidth="1"/>
    <col min="2057" max="2057" width="22.85546875" customWidth="1"/>
    <col min="2058" max="2058" width="7.42578125" customWidth="1"/>
    <col min="2059" max="2059" width="4" customWidth="1"/>
    <col min="2060" max="2060" width="13.85546875" customWidth="1"/>
    <col min="2061" max="2061" width="12.5703125" customWidth="1"/>
    <col min="2307" max="2307" width="9.5703125" customWidth="1"/>
    <col min="2308" max="2308" width="13.7109375" customWidth="1"/>
    <col min="2309" max="2309" width="11.5703125" customWidth="1"/>
    <col min="2310" max="2310" width="9.5703125" customWidth="1"/>
    <col min="2311" max="2311" width="11.42578125" customWidth="1"/>
    <col min="2313" max="2313" width="22.85546875" customWidth="1"/>
    <col min="2314" max="2314" width="7.42578125" customWidth="1"/>
    <col min="2315" max="2315" width="4" customWidth="1"/>
    <col min="2316" max="2316" width="13.85546875" customWidth="1"/>
    <col min="2317" max="2317" width="12.5703125" customWidth="1"/>
    <col min="2563" max="2563" width="9.5703125" customWidth="1"/>
    <col min="2564" max="2564" width="13.7109375" customWidth="1"/>
    <col min="2565" max="2565" width="11.5703125" customWidth="1"/>
    <col min="2566" max="2566" width="9.5703125" customWidth="1"/>
    <col min="2567" max="2567" width="11.42578125" customWidth="1"/>
    <col min="2569" max="2569" width="22.85546875" customWidth="1"/>
    <col min="2570" max="2570" width="7.42578125" customWidth="1"/>
    <col min="2571" max="2571" width="4" customWidth="1"/>
    <col min="2572" max="2572" width="13.85546875" customWidth="1"/>
    <col min="2573" max="2573" width="12.5703125" customWidth="1"/>
    <col min="2819" max="2819" width="9.5703125" customWidth="1"/>
    <col min="2820" max="2820" width="13.7109375" customWidth="1"/>
    <col min="2821" max="2821" width="11.5703125" customWidth="1"/>
    <col min="2822" max="2822" width="9.5703125" customWidth="1"/>
    <col min="2823" max="2823" width="11.42578125" customWidth="1"/>
    <col min="2825" max="2825" width="22.85546875" customWidth="1"/>
    <col min="2826" max="2826" width="7.42578125" customWidth="1"/>
    <col min="2827" max="2827" width="4" customWidth="1"/>
    <col min="2828" max="2828" width="13.85546875" customWidth="1"/>
    <col min="2829" max="2829" width="12.5703125" customWidth="1"/>
    <col min="3075" max="3075" width="9.5703125" customWidth="1"/>
    <col min="3076" max="3076" width="13.7109375" customWidth="1"/>
    <col min="3077" max="3077" width="11.5703125" customWidth="1"/>
    <col min="3078" max="3078" width="9.5703125" customWidth="1"/>
    <col min="3079" max="3079" width="11.42578125" customWidth="1"/>
    <col min="3081" max="3081" width="22.85546875" customWidth="1"/>
    <col min="3082" max="3082" width="7.42578125" customWidth="1"/>
    <col min="3083" max="3083" width="4" customWidth="1"/>
    <col min="3084" max="3084" width="13.85546875" customWidth="1"/>
    <col min="3085" max="3085" width="12.5703125" customWidth="1"/>
    <col min="3331" max="3331" width="9.5703125" customWidth="1"/>
    <col min="3332" max="3332" width="13.7109375" customWidth="1"/>
    <col min="3333" max="3333" width="11.5703125" customWidth="1"/>
    <col min="3334" max="3334" width="9.5703125" customWidth="1"/>
    <col min="3335" max="3335" width="11.42578125" customWidth="1"/>
    <col min="3337" max="3337" width="22.85546875" customWidth="1"/>
    <col min="3338" max="3338" width="7.42578125" customWidth="1"/>
    <col min="3339" max="3339" width="4" customWidth="1"/>
    <col min="3340" max="3340" width="13.85546875" customWidth="1"/>
    <col min="3341" max="3341" width="12.5703125" customWidth="1"/>
    <col min="3587" max="3587" width="9.5703125" customWidth="1"/>
    <col min="3588" max="3588" width="13.7109375" customWidth="1"/>
    <col min="3589" max="3589" width="11.5703125" customWidth="1"/>
    <col min="3590" max="3590" width="9.5703125" customWidth="1"/>
    <col min="3591" max="3591" width="11.42578125" customWidth="1"/>
    <col min="3593" max="3593" width="22.85546875" customWidth="1"/>
    <col min="3594" max="3594" width="7.42578125" customWidth="1"/>
    <col min="3595" max="3595" width="4" customWidth="1"/>
    <col min="3596" max="3596" width="13.85546875" customWidth="1"/>
    <col min="3597" max="3597" width="12.5703125" customWidth="1"/>
    <col min="3843" max="3843" width="9.5703125" customWidth="1"/>
    <col min="3844" max="3844" width="13.7109375" customWidth="1"/>
    <col min="3845" max="3845" width="11.5703125" customWidth="1"/>
    <col min="3846" max="3846" width="9.5703125" customWidth="1"/>
    <col min="3847" max="3847" width="11.42578125" customWidth="1"/>
    <col min="3849" max="3849" width="22.85546875" customWidth="1"/>
    <col min="3850" max="3850" width="7.42578125" customWidth="1"/>
    <col min="3851" max="3851" width="4" customWidth="1"/>
    <col min="3852" max="3852" width="13.85546875" customWidth="1"/>
    <col min="3853" max="3853" width="12.5703125" customWidth="1"/>
    <col min="4099" max="4099" width="9.5703125" customWidth="1"/>
    <col min="4100" max="4100" width="13.7109375" customWidth="1"/>
    <col min="4101" max="4101" width="11.5703125" customWidth="1"/>
    <col min="4102" max="4102" width="9.5703125" customWidth="1"/>
    <col min="4103" max="4103" width="11.42578125" customWidth="1"/>
    <col min="4105" max="4105" width="22.85546875" customWidth="1"/>
    <col min="4106" max="4106" width="7.42578125" customWidth="1"/>
    <col min="4107" max="4107" width="4" customWidth="1"/>
    <col min="4108" max="4108" width="13.85546875" customWidth="1"/>
    <col min="4109" max="4109" width="12.5703125" customWidth="1"/>
    <col min="4355" max="4355" width="9.5703125" customWidth="1"/>
    <col min="4356" max="4356" width="13.7109375" customWidth="1"/>
    <col min="4357" max="4357" width="11.5703125" customWidth="1"/>
    <col min="4358" max="4358" width="9.5703125" customWidth="1"/>
    <col min="4359" max="4359" width="11.42578125" customWidth="1"/>
    <col min="4361" max="4361" width="22.85546875" customWidth="1"/>
    <col min="4362" max="4362" width="7.42578125" customWidth="1"/>
    <col min="4363" max="4363" width="4" customWidth="1"/>
    <col min="4364" max="4364" width="13.85546875" customWidth="1"/>
    <col min="4365" max="4365" width="12.5703125" customWidth="1"/>
    <col min="4611" max="4611" width="9.5703125" customWidth="1"/>
    <col min="4612" max="4612" width="13.7109375" customWidth="1"/>
    <col min="4613" max="4613" width="11.5703125" customWidth="1"/>
    <col min="4614" max="4614" width="9.5703125" customWidth="1"/>
    <col min="4615" max="4615" width="11.42578125" customWidth="1"/>
    <col min="4617" max="4617" width="22.85546875" customWidth="1"/>
    <col min="4618" max="4618" width="7.42578125" customWidth="1"/>
    <col min="4619" max="4619" width="4" customWidth="1"/>
    <col min="4620" max="4620" width="13.85546875" customWidth="1"/>
    <col min="4621" max="4621" width="12.5703125" customWidth="1"/>
    <col min="4867" max="4867" width="9.5703125" customWidth="1"/>
    <col min="4868" max="4868" width="13.7109375" customWidth="1"/>
    <col min="4869" max="4869" width="11.5703125" customWidth="1"/>
    <col min="4870" max="4870" width="9.5703125" customWidth="1"/>
    <col min="4871" max="4871" width="11.42578125" customWidth="1"/>
    <col min="4873" max="4873" width="22.85546875" customWidth="1"/>
    <col min="4874" max="4874" width="7.42578125" customWidth="1"/>
    <col min="4875" max="4875" width="4" customWidth="1"/>
    <col min="4876" max="4876" width="13.85546875" customWidth="1"/>
    <col min="4877" max="4877" width="12.5703125" customWidth="1"/>
    <col min="5123" max="5123" width="9.5703125" customWidth="1"/>
    <col min="5124" max="5124" width="13.7109375" customWidth="1"/>
    <col min="5125" max="5125" width="11.5703125" customWidth="1"/>
    <col min="5126" max="5126" width="9.5703125" customWidth="1"/>
    <col min="5127" max="5127" width="11.42578125" customWidth="1"/>
    <col min="5129" max="5129" width="22.85546875" customWidth="1"/>
    <col min="5130" max="5130" width="7.42578125" customWidth="1"/>
    <col min="5131" max="5131" width="4" customWidth="1"/>
    <col min="5132" max="5132" width="13.85546875" customWidth="1"/>
    <col min="5133" max="5133" width="12.5703125" customWidth="1"/>
    <col min="5379" max="5379" width="9.5703125" customWidth="1"/>
    <col min="5380" max="5380" width="13.7109375" customWidth="1"/>
    <col min="5381" max="5381" width="11.5703125" customWidth="1"/>
    <col min="5382" max="5382" width="9.5703125" customWidth="1"/>
    <col min="5383" max="5383" width="11.42578125" customWidth="1"/>
    <col min="5385" max="5385" width="22.85546875" customWidth="1"/>
    <col min="5386" max="5386" width="7.42578125" customWidth="1"/>
    <col min="5387" max="5387" width="4" customWidth="1"/>
    <col min="5388" max="5388" width="13.85546875" customWidth="1"/>
    <col min="5389" max="5389" width="12.5703125" customWidth="1"/>
    <col min="5635" max="5635" width="9.5703125" customWidth="1"/>
    <col min="5636" max="5636" width="13.7109375" customWidth="1"/>
    <col min="5637" max="5637" width="11.5703125" customWidth="1"/>
    <col min="5638" max="5638" width="9.5703125" customWidth="1"/>
    <col min="5639" max="5639" width="11.42578125" customWidth="1"/>
    <col min="5641" max="5641" width="22.85546875" customWidth="1"/>
    <col min="5642" max="5642" width="7.42578125" customWidth="1"/>
    <col min="5643" max="5643" width="4" customWidth="1"/>
    <col min="5644" max="5644" width="13.85546875" customWidth="1"/>
    <col min="5645" max="5645" width="12.5703125" customWidth="1"/>
    <col min="5891" max="5891" width="9.5703125" customWidth="1"/>
    <col min="5892" max="5892" width="13.7109375" customWidth="1"/>
    <col min="5893" max="5893" width="11.5703125" customWidth="1"/>
    <col min="5894" max="5894" width="9.5703125" customWidth="1"/>
    <col min="5895" max="5895" width="11.42578125" customWidth="1"/>
    <col min="5897" max="5897" width="22.85546875" customWidth="1"/>
    <col min="5898" max="5898" width="7.42578125" customWidth="1"/>
    <col min="5899" max="5899" width="4" customWidth="1"/>
    <col min="5900" max="5900" width="13.85546875" customWidth="1"/>
    <col min="5901" max="5901" width="12.5703125" customWidth="1"/>
    <col min="6147" max="6147" width="9.5703125" customWidth="1"/>
    <col min="6148" max="6148" width="13.7109375" customWidth="1"/>
    <col min="6149" max="6149" width="11.5703125" customWidth="1"/>
    <col min="6150" max="6150" width="9.5703125" customWidth="1"/>
    <col min="6151" max="6151" width="11.42578125" customWidth="1"/>
    <col min="6153" max="6153" width="22.85546875" customWidth="1"/>
    <col min="6154" max="6154" width="7.42578125" customWidth="1"/>
    <col min="6155" max="6155" width="4" customWidth="1"/>
    <col min="6156" max="6156" width="13.85546875" customWidth="1"/>
    <col min="6157" max="6157" width="12.5703125" customWidth="1"/>
    <col min="6403" max="6403" width="9.5703125" customWidth="1"/>
    <col min="6404" max="6404" width="13.7109375" customWidth="1"/>
    <col min="6405" max="6405" width="11.5703125" customWidth="1"/>
    <col min="6406" max="6406" width="9.5703125" customWidth="1"/>
    <col min="6407" max="6407" width="11.42578125" customWidth="1"/>
    <col min="6409" max="6409" width="22.85546875" customWidth="1"/>
    <col min="6410" max="6410" width="7.42578125" customWidth="1"/>
    <col min="6411" max="6411" width="4" customWidth="1"/>
    <col min="6412" max="6412" width="13.85546875" customWidth="1"/>
    <col min="6413" max="6413" width="12.5703125" customWidth="1"/>
    <col min="6659" max="6659" width="9.5703125" customWidth="1"/>
    <col min="6660" max="6660" width="13.7109375" customWidth="1"/>
    <col min="6661" max="6661" width="11.5703125" customWidth="1"/>
    <col min="6662" max="6662" width="9.5703125" customWidth="1"/>
    <col min="6663" max="6663" width="11.42578125" customWidth="1"/>
    <col min="6665" max="6665" width="22.85546875" customWidth="1"/>
    <col min="6666" max="6666" width="7.42578125" customWidth="1"/>
    <col min="6667" max="6667" width="4" customWidth="1"/>
    <col min="6668" max="6668" width="13.85546875" customWidth="1"/>
    <col min="6669" max="6669" width="12.5703125" customWidth="1"/>
    <col min="6915" max="6915" width="9.5703125" customWidth="1"/>
    <col min="6916" max="6916" width="13.7109375" customWidth="1"/>
    <col min="6917" max="6917" width="11.5703125" customWidth="1"/>
    <col min="6918" max="6918" width="9.5703125" customWidth="1"/>
    <col min="6919" max="6919" width="11.42578125" customWidth="1"/>
    <col min="6921" max="6921" width="22.85546875" customWidth="1"/>
    <col min="6922" max="6922" width="7.42578125" customWidth="1"/>
    <col min="6923" max="6923" width="4" customWidth="1"/>
    <col min="6924" max="6924" width="13.85546875" customWidth="1"/>
    <col min="6925" max="6925" width="12.5703125" customWidth="1"/>
    <col min="7171" max="7171" width="9.5703125" customWidth="1"/>
    <col min="7172" max="7172" width="13.7109375" customWidth="1"/>
    <col min="7173" max="7173" width="11.5703125" customWidth="1"/>
    <col min="7174" max="7174" width="9.5703125" customWidth="1"/>
    <col min="7175" max="7175" width="11.42578125" customWidth="1"/>
    <col min="7177" max="7177" width="22.85546875" customWidth="1"/>
    <col min="7178" max="7178" width="7.42578125" customWidth="1"/>
    <col min="7179" max="7179" width="4" customWidth="1"/>
    <col min="7180" max="7180" width="13.85546875" customWidth="1"/>
    <col min="7181" max="7181" width="12.5703125" customWidth="1"/>
    <col min="7427" max="7427" width="9.5703125" customWidth="1"/>
    <col min="7428" max="7428" width="13.7109375" customWidth="1"/>
    <col min="7429" max="7429" width="11.5703125" customWidth="1"/>
    <col min="7430" max="7430" width="9.5703125" customWidth="1"/>
    <col min="7431" max="7431" width="11.42578125" customWidth="1"/>
    <col min="7433" max="7433" width="22.85546875" customWidth="1"/>
    <col min="7434" max="7434" width="7.42578125" customWidth="1"/>
    <col min="7435" max="7435" width="4" customWidth="1"/>
    <col min="7436" max="7436" width="13.85546875" customWidth="1"/>
    <col min="7437" max="7437" width="12.5703125" customWidth="1"/>
    <col min="7683" max="7683" width="9.5703125" customWidth="1"/>
    <col min="7684" max="7684" width="13.7109375" customWidth="1"/>
    <col min="7685" max="7685" width="11.5703125" customWidth="1"/>
    <col min="7686" max="7686" width="9.5703125" customWidth="1"/>
    <col min="7687" max="7687" width="11.42578125" customWidth="1"/>
    <col min="7689" max="7689" width="22.85546875" customWidth="1"/>
    <col min="7690" max="7690" width="7.42578125" customWidth="1"/>
    <col min="7691" max="7691" width="4" customWidth="1"/>
    <col min="7692" max="7692" width="13.85546875" customWidth="1"/>
    <col min="7693" max="7693" width="12.5703125" customWidth="1"/>
    <col min="7939" max="7939" width="9.5703125" customWidth="1"/>
    <col min="7940" max="7940" width="13.7109375" customWidth="1"/>
    <col min="7941" max="7941" width="11.5703125" customWidth="1"/>
    <col min="7942" max="7942" width="9.5703125" customWidth="1"/>
    <col min="7943" max="7943" width="11.42578125" customWidth="1"/>
    <col min="7945" max="7945" width="22.85546875" customWidth="1"/>
    <col min="7946" max="7946" width="7.42578125" customWidth="1"/>
    <col min="7947" max="7947" width="4" customWidth="1"/>
    <col min="7948" max="7948" width="13.85546875" customWidth="1"/>
    <col min="7949" max="7949" width="12.5703125" customWidth="1"/>
    <col min="8195" max="8195" width="9.5703125" customWidth="1"/>
    <col min="8196" max="8196" width="13.7109375" customWidth="1"/>
    <col min="8197" max="8197" width="11.5703125" customWidth="1"/>
    <col min="8198" max="8198" width="9.5703125" customWidth="1"/>
    <col min="8199" max="8199" width="11.42578125" customWidth="1"/>
    <col min="8201" max="8201" width="22.85546875" customWidth="1"/>
    <col min="8202" max="8202" width="7.42578125" customWidth="1"/>
    <col min="8203" max="8203" width="4" customWidth="1"/>
    <col min="8204" max="8204" width="13.85546875" customWidth="1"/>
    <col min="8205" max="8205" width="12.5703125" customWidth="1"/>
    <col min="8451" max="8451" width="9.5703125" customWidth="1"/>
    <col min="8452" max="8452" width="13.7109375" customWidth="1"/>
    <col min="8453" max="8453" width="11.5703125" customWidth="1"/>
    <col min="8454" max="8454" width="9.5703125" customWidth="1"/>
    <col min="8455" max="8455" width="11.42578125" customWidth="1"/>
    <col min="8457" max="8457" width="22.85546875" customWidth="1"/>
    <col min="8458" max="8458" width="7.42578125" customWidth="1"/>
    <col min="8459" max="8459" width="4" customWidth="1"/>
    <col min="8460" max="8460" width="13.85546875" customWidth="1"/>
    <col min="8461" max="8461" width="12.5703125" customWidth="1"/>
    <col min="8707" max="8707" width="9.5703125" customWidth="1"/>
    <col min="8708" max="8708" width="13.7109375" customWidth="1"/>
    <col min="8709" max="8709" width="11.5703125" customWidth="1"/>
    <col min="8710" max="8710" width="9.5703125" customWidth="1"/>
    <col min="8711" max="8711" width="11.42578125" customWidth="1"/>
    <col min="8713" max="8713" width="22.85546875" customWidth="1"/>
    <col min="8714" max="8714" width="7.42578125" customWidth="1"/>
    <col min="8715" max="8715" width="4" customWidth="1"/>
    <col min="8716" max="8716" width="13.85546875" customWidth="1"/>
    <col min="8717" max="8717" width="12.5703125" customWidth="1"/>
    <col min="8963" max="8963" width="9.5703125" customWidth="1"/>
    <col min="8964" max="8964" width="13.7109375" customWidth="1"/>
    <col min="8965" max="8965" width="11.5703125" customWidth="1"/>
    <col min="8966" max="8966" width="9.5703125" customWidth="1"/>
    <col min="8967" max="8967" width="11.42578125" customWidth="1"/>
    <col min="8969" max="8969" width="22.85546875" customWidth="1"/>
    <col min="8970" max="8970" width="7.42578125" customWidth="1"/>
    <col min="8971" max="8971" width="4" customWidth="1"/>
    <col min="8972" max="8972" width="13.85546875" customWidth="1"/>
    <col min="8973" max="8973" width="12.5703125" customWidth="1"/>
    <col min="9219" max="9219" width="9.5703125" customWidth="1"/>
    <col min="9220" max="9220" width="13.7109375" customWidth="1"/>
    <col min="9221" max="9221" width="11.5703125" customWidth="1"/>
    <col min="9222" max="9222" width="9.5703125" customWidth="1"/>
    <col min="9223" max="9223" width="11.42578125" customWidth="1"/>
    <col min="9225" max="9225" width="22.85546875" customWidth="1"/>
    <col min="9226" max="9226" width="7.42578125" customWidth="1"/>
    <col min="9227" max="9227" width="4" customWidth="1"/>
    <col min="9228" max="9228" width="13.85546875" customWidth="1"/>
    <col min="9229" max="9229" width="12.5703125" customWidth="1"/>
    <col min="9475" max="9475" width="9.5703125" customWidth="1"/>
    <col min="9476" max="9476" width="13.7109375" customWidth="1"/>
    <col min="9477" max="9477" width="11.5703125" customWidth="1"/>
    <col min="9478" max="9478" width="9.5703125" customWidth="1"/>
    <col min="9479" max="9479" width="11.42578125" customWidth="1"/>
    <col min="9481" max="9481" width="22.85546875" customWidth="1"/>
    <col min="9482" max="9482" width="7.42578125" customWidth="1"/>
    <col min="9483" max="9483" width="4" customWidth="1"/>
    <col min="9484" max="9484" width="13.85546875" customWidth="1"/>
    <col min="9485" max="9485" width="12.5703125" customWidth="1"/>
    <col min="9731" max="9731" width="9.5703125" customWidth="1"/>
    <col min="9732" max="9732" width="13.7109375" customWidth="1"/>
    <col min="9733" max="9733" width="11.5703125" customWidth="1"/>
    <col min="9734" max="9734" width="9.5703125" customWidth="1"/>
    <col min="9735" max="9735" width="11.42578125" customWidth="1"/>
    <col min="9737" max="9737" width="22.85546875" customWidth="1"/>
    <col min="9738" max="9738" width="7.42578125" customWidth="1"/>
    <col min="9739" max="9739" width="4" customWidth="1"/>
    <col min="9740" max="9740" width="13.85546875" customWidth="1"/>
    <col min="9741" max="9741" width="12.5703125" customWidth="1"/>
    <col min="9987" max="9987" width="9.5703125" customWidth="1"/>
    <col min="9988" max="9988" width="13.7109375" customWidth="1"/>
    <col min="9989" max="9989" width="11.5703125" customWidth="1"/>
    <col min="9990" max="9990" width="9.5703125" customWidth="1"/>
    <col min="9991" max="9991" width="11.42578125" customWidth="1"/>
    <col min="9993" max="9993" width="22.85546875" customWidth="1"/>
    <col min="9994" max="9994" width="7.42578125" customWidth="1"/>
    <col min="9995" max="9995" width="4" customWidth="1"/>
    <col min="9996" max="9996" width="13.85546875" customWidth="1"/>
    <col min="9997" max="9997" width="12.5703125" customWidth="1"/>
    <col min="10243" max="10243" width="9.5703125" customWidth="1"/>
    <col min="10244" max="10244" width="13.7109375" customWidth="1"/>
    <col min="10245" max="10245" width="11.5703125" customWidth="1"/>
    <col min="10246" max="10246" width="9.5703125" customWidth="1"/>
    <col min="10247" max="10247" width="11.42578125" customWidth="1"/>
    <col min="10249" max="10249" width="22.85546875" customWidth="1"/>
    <col min="10250" max="10250" width="7.42578125" customWidth="1"/>
    <col min="10251" max="10251" width="4" customWidth="1"/>
    <col min="10252" max="10252" width="13.85546875" customWidth="1"/>
    <col min="10253" max="10253" width="12.5703125" customWidth="1"/>
    <col min="10499" max="10499" width="9.5703125" customWidth="1"/>
    <col min="10500" max="10500" width="13.7109375" customWidth="1"/>
    <col min="10501" max="10501" width="11.5703125" customWidth="1"/>
    <col min="10502" max="10502" width="9.5703125" customWidth="1"/>
    <col min="10503" max="10503" width="11.42578125" customWidth="1"/>
    <col min="10505" max="10505" width="22.85546875" customWidth="1"/>
    <col min="10506" max="10506" width="7.42578125" customWidth="1"/>
    <col min="10507" max="10507" width="4" customWidth="1"/>
    <col min="10508" max="10508" width="13.85546875" customWidth="1"/>
    <col min="10509" max="10509" width="12.5703125" customWidth="1"/>
    <col min="10755" max="10755" width="9.5703125" customWidth="1"/>
    <col min="10756" max="10756" width="13.7109375" customWidth="1"/>
    <col min="10757" max="10757" width="11.5703125" customWidth="1"/>
    <col min="10758" max="10758" width="9.5703125" customWidth="1"/>
    <col min="10759" max="10759" width="11.42578125" customWidth="1"/>
    <col min="10761" max="10761" width="22.85546875" customWidth="1"/>
    <col min="10762" max="10762" width="7.42578125" customWidth="1"/>
    <col min="10763" max="10763" width="4" customWidth="1"/>
    <col min="10764" max="10764" width="13.85546875" customWidth="1"/>
    <col min="10765" max="10765" width="12.5703125" customWidth="1"/>
    <col min="11011" max="11011" width="9.5703125" customWidth="1"/>
    <col min="11012" max="11012" width="13.7109375" customWidth="1"/>
    <col min="11013" max="11013" width="11.5703125" customWidth="1"/>
    <col min="11014" max="11014" width="9.5703125" customWidth="1"/>
    <col min="11015" max="11015" width="11.42578125" customWidth="1"/>
    <col min="11017" max="11017" width="22.85546875" customWidth="1"/>
    <col min="11018" max="11018" width="7.42578125" customWidth="1"/>
    <col min="11019" max="11019" width="4" customWidth="1"/>
    <col min="11020" max="11020" width="13.85546875" customWidth="1"/>
    <col min="11021" max="11021" width="12.5703125" customWidth="1"/>
    <col min="11267" max="11267" width="9.5703125" customWidth="1"/>
    <col min="11268" max="11268" width="13.7109375" customWidth="1"/>
    <col min="11269" max="11269" width="11.5703125" customWidth="1"/>
    <col min="11270" max="11270" width="9.5703125" customWidth="1"/>
    <col min="11271" max="11271" width="11.42578125" customWidth="1"/>
    <col min="11273" max="11273" width="22.85546875" customWidth="1"/>
    <col min="11274" max="11274" width="7.42578125" customWidth="1"/>
    <col min="11275" max="11275" width="4" customWidth="1"/>
    <col min="11276" max="11276" width="13.85546875" customWidth="1"/>
    <col min="11277" max="11277" width="12.5703125" customWidth="1"/>
    <col min="11523" max="11523" width="9.5703125" customWidth="1"/>
    <col min="11524" max="11524" width="13.7109375" customWidth="1"/>
    <col min="11525" max="11525" width="11.5703125" customWidth="1"/>
    <col min="11526" max="11526" width="9.5703125" customWidth="1"/>
    <col min="11527" max="11527" width="11.42578125" customWidth="1"/>
    <col min="11529" max="11529" width="22.85546875" customWidth="1"/>
    <col min="11530" max="11530" width="7.42578125" customWidth="1"/>
    <col min="11531" max="11531" width="4" customWidth="1"/>
    <col min="11532" max="11532" width="13.85546875" customWidth="1"/>
    <col min="11533" max="11533" width="12.5703125" customWidth="1"/>
    <col min="11779" max="11779" width="9.5703125" customWidth="1"/>
    <col min="11780" max="11780" width="13.7109375" customWidth="1"/>
    <col min="11781" max="11781" width="11.5703125" customWidth="1"/>
    <col min="11782" max="11782" width="9.5703125" customWidth="1"/>
    <col min="11783" max="11783" width="11.42578125" customWidth="1"/>
    <col min="11785" max="11785" width="22.85546875" customWidth="1"/>
    <col min="11786" max="11786" width="7.42578125" customWidth="1"/>
    <col min="11787" max="11787" width="4" customWidth="1"/>
    <col min="11788" max="11788" width="13.85546875" customWidth="1"/>
    <col min="11789" max="11789" width="12.5703125" customWidth="1"/>
    <col min="12035" max="12035" width="9.5703125" customWidth="1"/>
    <col min="12036" max="12036" width="13.7109375" customWidth="1"/>
    <col min="12037" max="12037" width="11.5703125" customWidth="1"/>
    <col min="12038" max="12038" width="9.5703125" customWidth="1"/>
    <col min="12039" max="12039" width="11.42578125" customWidth="1"/>
    <col min="12041" max="12041" width="22.85546875" customWidth="1"/>
    <col min="12042" max="12042" width="7.42578125" customWidth="1"/>
    <col min="12043" max="12043" width="4" customWidth="1"/>
    <col min="12044" max="12044" width="13.85546875" customWidth="1"/>
    <col min="12045" max="12045" width="12.5703125" customWidth="1"/>
    <col min="12291" max="12291" width="9.5703125" customWidth="1"/>
    <col min="12292" max="12292" width="13.7109375" customWidth="1"/>
    <col min="12293" max="12293" width="11.5703125" customWidth="1"/>
    <col min="12294" max="12294" width="9.5703125" customWidth="1"/>
    <col min="12295" max="12295" width="11.42578125" customWidth="1"/>
    <col min="12297" max="12297" width="22.85546875" customWidth="1"/>
    <col min="12298" max="12298" width="7.42578125" customWidth="1"/>
    <col min="12299" max="12299" width="4" customWidth="1"/>
    <col min="12300" max="12300" width="13.85546875" customWidth="1"/>
    <col min="12301" max="12301" width="12.5703125" customWidth="1"/>
    <col min="12547" max="12547" width="9.5703125" customWidth="1"/>
    <col min="12548" max="12548" width="13.7109375" customWidth="1"/>
    <col min="12549" max="12549" width="11.5703125" customWidth="1"/>
    <col min="12550" max="12550" width="9.5703125" customWidth="1"/>
    <col min="12551" max="12551" width="11.42578125" customWidth="1"/>
    <col min="12553" max="12553" width="22.85546875" customWidth="1"/>
    <col min="12554" max="12554" width="7.42578125" customWidth="1"/>
    <col min="12555" max="12555" width="4" customWidth="1"/>
    <col min="12556" max="12556" width="13.85546875" customWidth="1"/>
    <col min="12557" max="12557" width="12.5703125" customWidth="1"/>
    <col min="12803" max="12803" width="9.5703125" customWidth="1"/>
    <col min="12804" max="12804" width="13.7109375" customWidth="1"/>
    <col min="12805" max="12805" width="11.5703125" customWidth="1"/>
    <col min="12806" max="12806" width="9.5703125" customWidth="1"/>
    <col min="12807" max="12807" width="11.42578125" customWidth="1"/>
    <col min="12809" max="12809" width="22.85546875" customWidth="1"/>
    <col min="12810" max="12810" width="7.42578125" customWidth="1"/>
    <col min="12811" max="12811" width="4" customWidth="1"/>
    <col min="12812" max="12812" width="13.85546875" customWidth="1"/>
    <col min="12813" max="12813" width="12.5703125" customWidth="1"/>
    <col min="13059" max="13059" width="9.5703125" customWidth="1"/>
    <col min="13060" max="13060" width="13.7109375" customWidth="1"/>
    <col min="13061" max="13061" width="11.5703125" customWidth="1"/>
    <col min="13062" max="13062" width="9.5703125" customWidth="1"/>
    <col min="13063" max="13063" width="11.42578125" customWidth="1"/>
    <col min="13065" max="13065" width="22.85546875" customWidth="1"/>
    <col min="13066" max="13066" width="7.42578125" customWidth="1"/>
    <col min="13067" max="13067" width="4" customWidth="1"/>
    <col min="13068" max="13068" width="13.85546875" customWidth="1"/>
    <col min="13069" max="13069" width="12.5703125" customWidth="1"/>
    <col min="13315" max="13315" width="9.5703125" customWidth="1"/>
    <col min="13316" max="13316" width="13.7109375" customWidth="1"/>
    <col min="13317" max="13317" width="11.5703125" customWidth="1"/>
    <col min="13318" max="13318" width="9.5703125" customWidth="1"/>
    <col min="13319" max="13319" width="11.42578125" customWidth="1"/>
    <col min="13321" max="13321" width="22.85546875" customWidth="1"/>
    <col min="13322" max="13322" width="7.42578125" customWidth="1"/>
    <col min="13323" max="13323" width="4" customWidth="1"/>
    <col min="13324" max="13324" width="13.85546875" customWidth="1"/>
    <col min="13325" max="13325" width="12.5703125" customWidth="1"/>
    <col min="13571" max="13571" width="9.5703125" customWidth="1"/>
    <col min="13572" max="13572" width="13.7109375" customWidth="1"/>
    <col min="13573" max="13573" width="11.5703125" customWidth="1"/>
    <col min="13574" max="13574" width="9.5703125" customWidth="1"/>
    <col min="13575" max="13575" width="11.42578125" customWidth="1"/>
    <col min="13577" max="13577" width="22.85546875" customWidth="1"/>
    <col min="13578" max="13578" width="7.42578125" customWidth="1"/>
    <col min="13579" max="13579" width="4" customWidth="1"/>
    <col min="13580" max="13580" width="13.85546875" customWidth="1"/>
    <col min="13581" max="13581" width="12.5703125" customWidth="1"/>
    <col min="13827" max="13827" width="9.5703125" customWidth="1"/>
    <col min="13828" max="13828" width="13.7109375" customWidth="1"/>
    <col min="13829" max="13829" width="11.5703125" customWidth="1"/>
    <col min="13830" max="13830" width="9.5703125" customWidth="1"/>
    <col min="13831" max="13831" width="11.42578125" customWidth="1"/>
    <col min="13833" max="13833" width="22.85546875" customWidth="1"/>
    <col min="13834" max="13834" width="7.42578125" customWidth="1"/>
    <col min="13835" max="13835" width="4" customWidth="1"/>
    <col min="13836" max="13836" width="13.85546875" customWidth="1"/>
    <col min="13837" max="13837" width="12.5703125" customWidth="1"/>
    <col min="14083" max="14083" width="9.5703125" customWidth="1"/>
    <col min="14084" max="14084" width="13.7109375" customWidth="1"/>
    <col min="14085" max="14085" width="11.5703125" customWidth="1"/>
    <col min="14086" max="14086" width="9.5703125" customWidth="1"/>
    <col min="14087" max="14087" width="11.42578125" customWidth="1"/>
    <col min="14089" max="14089" width="22.85546875" customWidth="1"/>
    <col min="14090" max="14090" width="7.42578125" customWidth="1"/>
    <col min="14091" max="14091" width="4" customWidth="1"/>
    <col min="14092" max="14092" width="13.85546875" customWidth="1"/>
    <col min="14093" max="14093" width="12.5703125" customWidth="1"/>
    <col min="14339" max="14339" width="9.5703125" customWidth="1"/>
    <col min="14340" max="14340" width="13.7109375" customWidth="1"/>
    <col min="14341" max="14341" width="11.5703125" customWidth="1"/>
    <col min="14342" max="14342" width="9.5703125" customWidth="1"/>
    <col min="14343" max="14343" width="11.42578125" customWidth="1"/>
    <col min="14345" max="14345" width="22.85546875" customWidth="1"/>
    <col min="14346" max="14346" width="7.42578125" customWidth="1"/>
    <col min="14347" max="14347" width="4" customWidth="1"/>
    <col min="14348" max="14348" width="13.85546875" customWidth="1"/>
    <col min="14349" max="14349" width="12.5703125" customWidth="1"/>
    <col min="14595" max="14595" width="9.5703125" customWidth="1"/>
    <col min="14596" max="14596" width="13.7109375" customWidth="1"/>
    <col min="14597" max="14597" width="11.5703125" customWidth="1"/>
    <col min="14598" max="14598" width="9.5703125" customWidth="1"/>
    <col min="14599" max="14599" width="11.42578125" customWidth="1"/>
    <col min="14601" max="14601" width="22.85546875" customWidth="1"/>
    <col min="14602" max="14602" width="7.42578125" customWidth="1"/>
    <col min="14603" max="14603" width="4" customWidth="1"/>
    <col min="14604" max="14604" width="13.85546875" customWidth="1"/>
    <col min="14605" max="14605" width="12.5703125" customWidth="1"/>
    <col min="14851" max="14851" width="9.5703125" customWidth="1"/>
    <col min="14852" max="14852" width="13.7109375" customWidth="1"/>
    <col min="14853" max="14853" width="11.5703125" customWidth="1"/>
    <col min="14854" max="14854" width="9.5703125" customWidth="1"/>
    <col min="14855" max="14855" width="11.42578125" customWidth="1"/>
    <col min="14857" max="14857" width="22.85546875" customWidth="1"/>
    <col min="14858" max="14858" width="7.42578125" customWidth="1"/>
    <col min="14859" max="14859" width="4" customWidth="1"/>
    <col min="14860" max="14860" width="13.85546875" customWidth="1"/>
    <col min="14861" max="14861" width="12.5703125" customWidth="1"/>
    <col min="15107" max="15107" width="9.5703125" customWidth="1"/>
    <col min="15108" max="15108" width="13.7109375" customWidth="1"/>
    <col min="15109" max="15109" width="11.5703125" customWidth="1"/>
    <col min="15110" max="15110" width="9.5703125" customWidth="1"/>
    <col min="15111" max="15111" width="11.42578125" customWidth="1"/>
    <col min="15113" max="15113" width="22.85546875" customWidth="1"/>
    <col min="15114" max="15114" width="7.42578125" customWidth="1"/>
    <col min="15115" max="15115" width="4" customWidth="1"/>
    <col min="15116" max="15116" width="13.85546875" customWidth="1"/>
    <col min="15117" max="15117" width="12.5703125" customWidth="1"/>
    <col min="15363" max="15363" width="9.5703125" customWidth="1"/>
    <col min="15364" max="15364" width="13.7109375" customWidth="1"/>
    <col min="15365" max="15365" width="11.5703125" customWidth="1"/>
    <col min="15366" max="15366" width="9.5703125" customWidth="1"/>
    <col min="15367" max="15367" width="11.42578125" customWidth="1"/>
    <col min="15369" max="15369" width="22.85546875" customWidth="1"/>
    <col min="15370" max="15370" width="7.42578125" customWidth="1"/>
    <col min="15371" max="15371" width="4" customWidth="1"/>
    <col min="15372" max="15372" width="13.85546875" customWidth="1"/>
    <col min="15373" max="15373" width="12.5703125" customWidth="1"/>
    <col min="15619" max="15619" width="9.5703125" customWidth="1"/>
    <col min="15620" max="15620" width="13.7109375" customWidth="1"/>
    <col min="15621" max="15621" width="11.5703125" customWidth="1"/>
    <col min="15622" max="15622" width="9.5703125" customWidth="1"/>
    <col min="15623" max="15623" width="11.42578125" customWidth="1"/>
    <col min="15625" max="15625" width="22.85546875" customWidth="1"/>
    <col min="15626" max="15626" width="7.42578125" customWidth="1"/>
    <col min="15627" max="15627" width="4" customWidth="1"/>
    <col min="15628" max="15628" width="13.85546875" customWidth="1"/>
    <col min="15629" max="15629" width="12.5703125" customWidth="1"/>
    <col min="15875" max="15875" width="9.5703125" customWidth="1"/>
    <col min="15876" max="15876" width="13.7109375" customWidth="1"/>
    <col min="15877" max="15877" width="11.5703125" customWidth="1"/>
    <col min="15878" max="15878" width="9.5703125" customWidth="1"/>
    <col min="15879" max="15879" width="11.42578125" customWidth="1"/>
    <col min="15881" max="15881" width="22.85546875" customWidth="1"/>
    <col min="15882" max="15882" width="7.42578125" customWidth="1"/>
    <col min="15883" max="15883" width="4" customWidth="1"/>
    <col min="15884" max="15884" width="13.85546875" customWidth="1"/>
    <col min="15885" max="15885" width="12.5703125" customWidth="1"/>
    <col min="16131" max="16131" width="9.5703125" customWidth="1"/>
    <col min="16132" max="16132" width="13.7109375" customWidth="1"/>
    <col min="16133" max="16133" width="11.5703125" customWidth="1"/>
    <col min="16134" max="16134" width="9.5703125" customWidth="1"/>
    <col min="16135" max="16135" width="11.42578125" customWidth="1"/>
    <col min="16137" max="16137" width="22.85546875" customWidth="1"/>
    <col min="16138" max="16138" width="7.42578125" customWidth="1"/>
    <col min="16139" max="16139" width="4" customWidth="1"/>
    <col min="16140" max="16140" width="13.85546875" customWidth="1"/>
    <col min="16141" max="16141" width="12.5703125" customWidth="1"/>
  </cols>
  <sheetData>
    <row r="1" spans="1:15" ht="18">
      <c r="B1" s="30" t="s">
        <v>99</v>
      </c>
      <c r="H1" s="17" t="s">
        <v>100</v>
      </c>
    </row>
    <row r="3" spans="1:15" s="5" customFormat="1">
      <c r="A3" s="6" t="s">
        <v>9</v>
      </c>
      <c r="B3" s="6" t="s">
        <v>101</v>
      </c>
      <c r="C3" s="6" t="s">
        <v>102</v>
      </c>
      <c r="D3" s="6" t="s">
        <v>68</v>
      </c>
      <c r="E3" s="6" t="s">
        <v>13</v>
      </c>
      <c r="F3" s="6" t="s">
        <v>73</v>
      </c>
      <c r="G3" s="6" t="s">
        <v>103</v>
      </c>
      <c r="H3" s="6" t="s">
        <v>104</v>
      </c>
      <c r="I3" s="6" t="s">
        <v>105</v>
      </c>
      <c r="L3" s="31" t="s">
        <v>106</v>
      </c>
      <c r="M3" s="32" t="s">
        <v>107</v>
      </c>
    </row>
    <row r="4" spans="1:15" s="1" customFormat="1">
      <c r="A4" s="4" t="s">
        <v>20</v>
      </c>
      <c r="B4" s="4"/>
      <c r="C4" s="4" t="s">
        <v>20</v>
      </c>
      <c r="D4" s="4" t="s">
        <v>21</v>
      </c>
      <c r="E4" s="4"/>
      <c r="F4" s="4" t="s">
        <v>20</v>
      </c>
      <c r="G4" s="4" t="s">
        <v>108</v>
      </c>
      <c r="H4" s="4"/>
      <c r="I4" s="4"/>
      <c r="L4" s="31" t="s">
        <v>109</v>
      </c>
      <c r="M4" s="33">
        <v>40241</v>
      </c>
    </row>
    <row r="5" spans="1:15" s="1" customFormat="1" ht="18.75">
      <c r="A5" s="7">
        <v>0.2</v>
      </c>
      <c r="B5" s="7">
        <v>1</v>
      </c>
      <c r="C5" s="7">
        <v>0.2</v>
      </c>
      <c r="D5" s="7">
        <v>5.0000000000000001E-3</v>
      </c>
      <c r="E5" s="7">
        <v>1.2999999999999999E-2</v>
      </c>
      <c r="F5" s="7">
        <v>1</v>
      </c>
      <c r="G5" s="12">
        <f>($D$5^0.5)*(A5^0.16667)/(3.132*$E$5)</f>
        <v>1.3280748909510769</v>
      </c>
      <c r="H5" s="12">
        <f>B5/A5</f>
        <v>5</v>
      </c>
      <c r="I5" s="34" t="str">
        <f>IF(C5&lt;A5,IF(H5&lt;1.2,IF(I6="Outlet choking","gate or pressurised",IF(H9&gt;2,"critical","uniform")),"gate or pressurised"),"pressurised")</f>
        <v>pressurised</v>
      </c>
    </row>
    <row r="6" spans="1:15" s="5" customFormat="1" ht="14.25">
      <c r="I6" s="35" t="str">
        <f>IF(C5&gt;0.9*A5,"N/A",IF(F15&gt;D5,IF(C5&gt;=0.8*A5,"Outlet choking","H jump develops"),"N/A"))</f>
        <v>N/A</v>
      </c>
    </row>
    <row r="7" spans="1:15" s="5" customFormat="1" ht="15" customHeight="1">
      <c r="A7" s="6" t="s">
        <v>110</v>
      </c>
      <c r="B7" s="6" t="s">
        <v>111</v>
      </c>
      <c r="C7" s="6" t="s">
        <v>112</v>
      </c>
      <c r="D7" s="6" t="s">
        <v>113</v>
      </c>
      <c r="E7" s="6" t="s">
        <v>114</v>
      </c>
      <c r="F7" s="6" t="s">
        <v>115</v>
      </c>
      <c r="G7" s="6" t="s">
        <v>26</v>
      </c>
      <c r="H7" s="6"/>
    </row>
    <row r="8" spans="1:15" s="1" customFormat="1" ht="15.75" thickBot="1">
      <c r="A8" s="4"/>
      <c r="B8" s="4"/>
      <c r="C8" s="4"/>
      <c r="D8" s="4" t="s">
        <v>20</v>
      </c>
      <c r="E8" s="4" t="s">
        <v>20</v>
      </c>
      <c r="F8" s="4"/>
      <c r="G8" s="36" t="s">
        <v>116</v>
      </c>
      <c r="H8" s="4" t="s">
        <v>117</v>
      </c>
      <c r="I8" s="6" t="s">
        <v>118</v>
      </c>
    </row>
    <row r="9" spans="1:15" s="1" customFormat="1" ht="16.5" thickBot="1">
      <c r="A9" s="37">
        <f>((1.75*(H5-0.9)/(H5-0.64))-1)/9</f>
        <v>7.1738022426095782E-2</v>
      </c>
      <c r="B9" s="37">
        <f>9.81*F5*(E5^2)/(A5^(4/3))</f>
        <v>1.417476011117914E-2</v>
      </c>
      <c r="C9" s="37">
        <f>D5*F5/A5</f>
        <v>2.4999999999999998E-2</v>
      </c>
      <c r="D9" s="4">
        <f>B5+F5*D5-C5</f>
        <v>0.80499999999999994</v>
      </c>
      <c r="E9" s="37">
        <f>12.69*((E5^2)*9.81*F5/(A5^(4/3)))</f>
        <v>0.17987770581086329</v>
      </c>
      <c r="F9" s="38" t="str">
        <f>IF(I5="gate or pressurised",IF(I9="gate",0.71*(H5-0.64)^0.5,0.94*((H5+C9-1)/(1+9*C9*(G5^-2)))^0.5),"N/A")</f>
        <v>N/A</v>
      </c>
      <c r="G9" s="39">
        <f>IF(I5="gate or pressurised",F9*(9.81*(A5^5))^0.5,IF(I5="critical",MIN(A13,B13),IF(I5="uniform",MIN(C13,A13),(3.14*(A5^2)/4)*(19.62*D9/(1+E9))^0.5)))</f>
        <v>0.11488374709281544</v>
      </c>
      <c r="H9" s="40">
        <f>($D$5^0.5)*((MIN(0.95*A5,B5)^0.16667)/(3.132*$E$5))</f>
        <v>1.3167695018646275</v>
      </c>
      <c r="I9" s="41" t="str">
        <f>IF(I5="gate or pressurised",IF(I6="Outlet choking","pressurised",IF(B9&lt;=A9,"gate","pressurised")),"N/A")</f>
        <v>N/A</v>
      </c>
      <c r="L9" s="42" t="s">
        <v>119</v>
      </c>
    </row>
    <row r="10" spans="1:15" s="1" customFormat="1">
      <c r="K10" s="43"/>
    </row>
    <row r="11" spans="1:15" s="1" customFormat="1">
      <c r="A11" s="4" t="s">
        <v>120</v>
      </c>
      <c r="B11" s="4" t="s">
        <v>121</v>
      </c>
      <c r="C11" s="4" t="s">
        <v>122</v>
      </c>
      <c r="D11" s="4" t="s">
        <v>123</v>
      </c>
      <c r="E11" s="4" t="s">
        <v>124</v>
      </c>
      <c r="F11" s="4" t="s">
        <v>125</v>
      </c>
      <c r="G11" s="4" t="s">
        <v>126</v>
      </c>
      <c r="H11" s="44" t="s">
        <v>127</v>
      </c>
      <c r="I11" s="45"/>
      <c r="J11" s="17" t="s">
        <v>101</v>
      </c>
      <c r="M11" s="1" t="s">
        <v>102</v>
      </c>
      <c r="O11" s="1" t="s">
        <v>128</v>
      </c>
    </row>
    <row r="12" spans="1:15" s="1" customFormat="1">
      <c r="A12" s="4"/>
      <c r="B12" s="4"/>
      <c r="C12" s="4"/>
      <c r="D12" s="4"/>
      <c r="E12" s="4"/>
      <c r="F12" s="4"/>
      <c r="G12" s="4"/>
      <c r="H12" s="44" t="s">
        <v>117</v>
      </c>
      <c r="I12" s="45"/>
    </row>
    <row r="13" spans="1:15" s="1" customFormat="1">
      <c r="A13" s="12" t="str">
        <f>IF(H5&lt;1.2,0.61*(9.81*(MIN(A5,B5))^5)^0.5,"N/A")</f>
        <v>N/A</v>
      </c>
      <c r="B13" s="12">
        <f>(9.81*A5^5)^0.5*(H5/1.667)^1.67</f>
        <v>0.350797870530765</v>
      </c>
      <c r="C13" s="12">
        <f>(1/E5)*D5^0.5*A5^2.67*(H5/(1.155*(1+0.16*G5^2))^2)</f>
        <v>0.16872625276875294</v>
      </c>
      <c r="D13" s="12">
        <f>0.71*(H5-0.64)^0.5*(9.81*A5^5)^0.5</f>
        <v>8.3063664373780211E-2</v>
      </c>
      <c r="E13" s="12">
        <f>(0.94*((H5-1+C9)/(1+9*C9*G5^(-2)))^0.5)*(9.81*A5^5)^0.5</f>
        <v>9.9505976117692435E-2</v>
      </c>
      <c r="F13" s="12">
        <f>(A5^2*3.14/4)*(19.62*D9/(1+E9))^0.5</f>
        <v>0.11488374709281544</v>
      </c>
      <c r="G13" s="12">
        <f>C15*0.785*A5^2*(19.62*(B5-C15*A5))^0.5</f>
        <v>8.3122264471236856E-2</v>
      </c>
      <c r="H13" s="46">
        <f>0.75*MIN(H$5,0.95)^2*(1-0.5833*MIN(H$5,0.95)^2)*D$5^0.5*A$5^2.667/E$5</f>
        <v>2.3838718745483874E-2</v>
      </c>
      <c r="I13" s="45"/>
    </row>
    <row r="14" spans="1:15" s="1" customFormat="1">
      <c r="A14" s="4" t="s">
        <v>129</v>
      </c>
      <c r="B14" s="4" t="s">
        <v>130</v>
      </c>
      <c r="C14" s="4" t="s">
        <v>131</v>
      </c>
      <c r="D14" s="4" t="s">
        <v>132</v>
      </c>
      <c r="E14" s="4" t="s">
        <v>133</v>
      </c>
      <c r="F14" s="4" t="s">
        <v>10</v>
      </c>
      <c r="G14" s="4" t="s">
        <v>134</v>
      </c>
      <c r="H14" s="44" t="s">
        <v>135</v>
      </c>
      <c r="I14" s="45"/>
    </row>
    <row r="15" spans="1:15" s="1" customFormat="1">
      <c r="A15" s="12">
        <f>0.19*(0.2/A5)^0.333</f>
        <v>0.19</v>
      </c>
      <c r="B15" s="9">
        <f>((D5+0.26*A15)*F5/A5-0.11)/(0.41*A15*F5/A5-0.39)</f>
        <v>-323.99999999996368</v>
      </c>
      <c r="C15" s="7">
        <v>0.64</v>
      </c>
      <c r="D15" s="9" t="str">
        <f>IF(G15="N/A","N/A",IF(C5&lt;0.95*A5,G15*(9.81*A5*C5^4)^0.5,G15*(9.81*A5^5)^0.5))</f>
        <v>N/A</v>
      </c>
      <c r="E15" s="12">
        <f>IF(B5&gt;=A5,C15*0.785*A5^2*(19.6*MIN(D9,(B5-A5/2)))^0.5,"N/A")</f>
        <v>7.982438806560313E-2</v>
      </c>
      <c r="F15" s="37">
        <f>IF(C5&gt;=0.95*A5,MAX((B5-C5),E9)/F5,(B5-C5)/F5)</f>
        <v>0.8</v>
      </c>
      <c r="G15" s="9" t="str">
        <f>IF(I9="gate",0.71*(H5-0.64)^0.5,IF(I5="uniform",G5*(H5/(1.414*(1+0.167*G5^2)))^1.8,IF(I9="pressurised",1.11*((D5*(F5/A5)+H5-0.5)/(1.5+(F5/A5)*12.64*(9.81*E5^2/A5^0.333)))^0.5,IF(I5="critical",(H5/1.67)^1.67,"N/A"))))</f>
        <v>N/A</v>
      </c>
      <c r="H15" s="46">
        <f>0.75*0.95^2*(1-0.5833*0.95^2)*D$5^0.5*A$5^2.667/E$5</f>
        <v>2.3838718745483874E-2</v>
      </c>
      <c r="I15" s="45"/>
    </row>
    <row r="16" spans="1:15" s="1" customFormat="1">
      <c r="B16" s="17"/>
      <c r="C16" s="17"/>
      <c r="D16" s="17"/>
      <c r="E16" s="17"/>
      <c r="F16" s="17"/>
      <c r="H16" s="17"/>
      <c r="K16" s="17" t="s">
        <v>68</v>
      </c>
      <c r="L16" s="1" t="s">
        <v>136</v>
      </c>
    </row>
    <row r="17" spans="1:9" s="1" customFormat="1" ht="15.75">
      <c r="A17" s="47" t="s">
        <v>137</v>
      </c>
      <c r="C17" s="17"/>
      <c r="D17" s="17"/>
      <c r="E17" s="17"/>
      <c r="F17" s="17"/>
    </row>
    <row r="18" spans="1:9" s="1" customFormat="1">
      <c r="B18" s="17"/>
      <c r="C18" s="17"/>
      <c r="D18" s="17"/>
      <c r="E18" s="17"/>
      <c r="F18" s="17"/>
    </row>
    <row r="19" spans="1:9" s="1" customFormat="1">
      <c r="A19" s="2" t="s">
        <v>138</v>
      </c>
      <c r="B19" s="17"/>
      <c r="C19" s="17"/>
      <c r="D19" s="17"/>
      <c r="E19" s="17"/>
      <c r="F19" s="2" t="s">
        <v>139</v>
      </c>
      <c r="G19" s="17"/>
      <c r="H19" s="17"/>
    </row>
    <row r="20" spans="1:9" s="1" customFormat="1">
      <c r="A20" s="17"/>
      <c r="B20" s="17" t="s">
        <v>140</v>
      </c>
      <c r="C20" s="17"/>
      <c r="D20" s="17"/>
      <c r="E20" s="2" t="s">
        <v>141</v>
      </c>
      <c r="F20" s="17"/>
      <c r="G20" s="17"/>
      <c r="H20" s="17"/>
    </row>
    <row r="21" spans="1:9" s="1" customFormat="1">
      <c r="A21" s="1" t="s">
        <v>142</v>
      </c>
      <c r="B21" s="17" t="s">
        <v>143</v>
      </c>
      <c r="C21" s="17"/>
      <c r="D21" s="17"/>
      <c r="E21" s="17"/>
      <c r="F21" s="17"/>
      <c r="H21" s="1" t="s">
        <v>144</v>
      </c>
      <c r="I21" s="17" t="s">
        <v>145</v>
      </c>
    </row>
    <row r="22" spans="1:9">
      <c r="A22" s="17" t="s">
        <v>146</v>
      </c>
      <c r="B22" s="17"/>
      <c r="C22" s="17"/>
      <c r="D22" s="17"/>
      <c r="E22" s="17"/>
      <c r="F22" s="17"/>
    </row>
    <row r="23" spans="1:9">
      <c r="A23" t="s">
        <v>147</v>
      </c>
    </row>
    <row r="24" spans="1:9">
      <c r="A24" t="s">
        <v>148</v>
      </c>
      <c r="B24" s="17"/>
      <c r="C24" s="17"/>
      <c r="D24" s="17"/>
      <c r="E24" s="17"/>
      <c r="F24" s="17"/>
      <c r="G24" s="17"/>
      <c r="H24" s="17"/>
    </row>
    <row r="25" spans="1:9">
      <c r="A25" s="17" t="s">
        <v>149</v>
      </c>
      <c r="B25" s="17"/>
      <c r="C25" s="17"/>
      <c r="D25" s="17"/>
      <c r="E25" s="17"/>
      <c r="F25" s="17"/>
      <c r="G25" s="17"/>
      <c r="H25" s="17"/>
    </row>
    <row r="26" spans="1:9">
      <c r="A26" s="17" t="s">
        <v>150</v>
      </c>
      <c r="B26" s="17"/>
      <c r="C26" s="17"/>
      <c r="D26" s="17"/>
      <c r="E26" s="17"/>
      <c r="F26" s="17"/>
      <c r="G26" s="17"/>
      <c r="H26" s="17"/>
    </row>
    <row r="27" spans="1:9">
      <c r="A27" s="17" t="s">
        <v>151</v>
      </c>
      <c r="B27" s="17"/>
      <c r="C27" s="17"/>
      <c r="D27" s="17"/>
      <c r="E27" s="17"/>
      <c r="F27" s="17"/>
      <c r="G27" s="17"/>
      <c r="H27" s="17"/>
    </row>
    <row r="28" spans="1:9">
      <c r="A28" t="s">
        <v>152</v>
      </c>
    </row>
    <row r="29" spans="1:9">
      <c r="A29" t="s">
        <v>153</v>
      </c>
    </row>
    <row r="30" spans="1:9">
      <c r="A30" t="s">
        <v>154</v>
      </c>
    </row>
    <row r="31" spans="1:9">
      <c r="A31" t="s">
        <v>155</v>
      </c>
    </row>
    <row r="32" spans="1:9">
      <c r="A32" t="s">
        <v>156</v>
      </c>
    </row>
    <row r="33" spans="1:10">
      <c r="A33" t="s">
        <v>157</v>
      </c>
    </row>
    <row r="34" spans="1:10">
      <c r="A34" t="s">
        <v>158</v>
      </c>
    </row>
    <row r="35" spans="1:10">
      <c r="A35" t="s">
        <v>159</v>
      </c>
      <c r="E35" t="s">
        <v>160</v>
      </c>
    </row>
    <row r="37" spans="1:10">
      <c r="A37" t="s">
        <v>161</v>
      </c>
      <c r="F37">
        <v>1</v>
      </c>
      <c r="G37" t="s">
        <v>162</v>
      </c>
    </row>
    <row r="38" spans="1:10">
      <c r="F38">
        <v>2</v>
      </c>
      <c r="G38" t="s">
        <v>163</v>
      </c>
    </row>
    <row r="39" spans="1:10">
      <c r="F39">
        <v>3</v>
      </c>
      <c r="G39" t="s">
        <v>164</v>
      </c>
      <c r="J39" t="s">
        <v>60</v>
      </c>
    </row>
    <row r="43" spans="1:10">
      <c r="D43" s="48" t="s">
        <v>165</v>
      </c>
    </row>
    <row r="45" spans="1:10">
      <c r="A45" t="s">
        <v>166</v>
      </c>
      <c r="B45" t="s">
        <v>167</v>
      </c>
    </row>
    <row r="46" spans="1:10">
      <c r="A46" t="s">
        <v>121</v>
      </c>
      <c r="B46" t="s">
        <v>168</v>
      </c>
      <c r="F46" t="s">
        <v>169</v>
      </c>
    </row>
    <row r="47" spans="1:10">
      <c r="A47" s="17" t="s">
        <v>170</v>
      </c>
      <c r="B47" t="s">
        <v>171</v>
      </c>
      <c r="G47" s="49" t="s">
        <v>172</v>
      </c>
    </row>
    <row r="48" spans="1:10">
      <c r="A48" t="s">
        <v>173</v>
      </c>
      <c r="B48" t="s">
        <v>174</v>
      </c>
    </row>
    <row r="49" spans="1:3">
      <c r="A49" t="s">
        <v>175</v>
      </c>
      <c r="B49" t="s">
        <v>176</v>
      </c>
    </row>
    <row r="50" spans="1:3">
      <c r="A50" t="s">
        <v>175</v>
      </c>
      <c r="B50" t="s">
        <v>177</v>
      </c>
    </row>
    <row r="51" spans="1:3">
      <c r="A51" t="s">
        <v>178</v>
      </c>
      <c r="B51" t="s">
        <v>179</v>
      </c>
    </row>
    <row r="52" spans="1:3">
      <c r="A52" t="s">
        <v>180</v>
      </c>
      <c r="B52" t="s">
        <v>181</v>
      </c>
    </row>
    <row r="53" spans="1:3">
      <c r="A53" t="s">
        <v>182</v>
      </c>
      <c r="B53" t="s">
        <v>183</v>
      </c>
    </row>
    <row r="54" spans="1:3">
      <c r="A54" t="s">
        <v>184</v>
      </c>
      <c r="C54" t="s">
        <v>185</v>
      </c>
    </row>
    <row r="55" spans="1:3">
      <c r="A55" t="s">
        <v>133</v>
      </c>
      <c r="B55" t="s">
        <v>186</v>
      </c>
    </row>
    <row r="57" spans="1:3">
      <c r="A57" s="19" t="s">
        <v>187</v>
      </c>
    </row>
    <row r="59" spans="1:3">
      <c r="A59" s="49" t="s">
        <v>188</v>
      </c>
    </row>
    <row r="63" spans="1:3">
      <c r="A63" s="17" t="s">
        <v>189</v>
      </c>
    </row>
    <row r="67" spans="1:8">
      <c r="H67" s="50" t="s">
        <v>190</v>
      </c>
    </row>
    <row r="72" spans="1:8">
      <c r="A72" s="50" t="s">
        <v>191</v>
      </c>
    </row>
    <row r="80" spans="1:8">
      <c r="A80" s="50" t="s">
        <v>192</v>
      </c>
    </row>
    <row r="114" spans="9:9">
      <c r="I114" t="s">
        <v>193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3073" r:id="rId3">
          <objectPr defaultSize="0" autoPict="0" r:id="rId4">
            <anchor moveWithCells="1" sizeWithCells="1">
              <from>
                <xdr:col>1</xdr:col>
                <xdr:colOff>600075</xdr:colOff>
                <xdr:row>56</xdr:row>
                <xdr:rowOff>19050</xdr:rowOff>
              </from>
              <to>
                <xdr:col>6</xdr:col>
                <xdr:colOff>428625</xdr:colOff>
                <xdr:row>59</xdr:row>
                <xdr:rowOff>152400</xdr:rowOff>
              </to>
            </anchor>
          </objectPr>
        </oleObject>
      </mc:Choice>
      <mc:Fallback>
        <oleObject progId="Equation.3" shapeId="3073" r:id="rId3"/>
      </mc:Fallback>
    </mc:AlternateContent>
    <mc:AlternateContent xmlns:mc="http://schemas.openxmlformats.org/markup-compatibility/2006">
      <mc:Choice Requires="x14">
        <oleObject progId="Equation.3" shapeId="3074" r:id="rId5">
          <objectPr defaultSize="0" autoPict="0" r:id="rId6">
            <anchor moveWithCells="1">
              <from>
                <xdr:col>1</xdr:col>
                <xdr:colOff>600075</xdr:colOff>
                <xdr:row>61</xdr:row>
                <xdr:rowOff>66675</xdr:rowOff>
              </from>
              <to>
                <xdr:col>6</xdr:col>
                <xdr:colOff>0</xdr:colOff>
                <xdr:row>68</xdr:row>
                <xdr:rowOff>28575</xdr:rowOff>
              </to>
            </anchor>
          </objectPr>
        </oleObject>
      </mc:Choice>
      <mc:Fallback>
        <oleObject progId="Equation.3" shapeId="3074" r:id="rId5"/>
      </mc:Fallback>
    </mc:AlternateContent>
    <mc:AlternateContent xmlns:mc="http://schemas.openxmlformats.org/markup-compatibility/2006">
      <mc:Choice Requires="x14">
        <oleObject progId="Equation.3" shapeId="3075" r:id="rId7">
          <objectPr defaultSize="0" autoPict="0" r:id="rId8">
            <anchor moveWithCells="1">
              <from>
                <xdr:col>1</xdr:col>
                <xdr:colOff>600075</xdr:colOff>
                <xdr:row>70</xdr:row>
                <xdr:rowOff>47625</xdr:rowOff>
              </from>
              <to>
                <xdr:col>5</xdr:col>
                <xdr:colOff>9525</xdr:colOff>
                <xdr:row>74</xdr:row>
                <xdr:rowOff>114300</xdr:rowOff>
              </to>
            </anchor>
          </objectPr>
        </oleObject>
      </mc:Choice>
      <mc:Fallback>
        <oleObject progId="Equation.3" shapeId="3075" r:id="rId7"/>
      </mc:Fallback>
    </mc:AlternateContent>
    <mc:AlternateContent xmlns:mc="http://schemas.openxmlformats.org/markup-compatibility/2006">
      <mc:Choice Requires="x14">
        <oleObject progId="Equation.3" shapeId="3076" r:id="rId9">
          <objectPr defaultSize="0" autoPict="0" r:id="rId10">
            <anchor moveWithCells="1">
              <from>
                <xdr:col>1</xdr:col>
                <xdr:colOff>561975</xdr:colOff>
                <xdr:row>76</xdr:row>
                <xdr:rowOff>142875</xdr:rowOff>
              </from>
              <to>
                <xdr:col>4</xdr:col>
                <xdr:colOff>304800</xdr:colOff>
                <xdr:row>80</xdr:row>
                <xdr:rowOff>142875</xdr:rowOff>
              </to>
            </anchor>
          </objectPr>
        </oleObject>
      </mc:Choice>
      <mc:Fallback>
        <oleObject progId="Equation.3" shapeId="3076" r:id="rId9"/>
      </mc:Fallback>
    </mc:AlternateContent>
    <mc:AlternateContent xmlns:mc="http://schemas.openxmlformats.org/markup-compatibility/2006">
      <mc:Choice Requires="x14">
        <oleObject progId="Equation.3" shapeId="3077" r:id="rId11">
          <objectPr defaultSize="0" autoPict="0" r:id="rId12">
            <anchor moveWithCells="1">
              <from>
                <xdr:col>7</xdr:col>
                <xdr:colOff>457200</xdr:colOff>
                <xdr:row>72</xdr:row>
                <xdr:rowOff>85725</xdr:rowOff>
              </from>
              <to>
                <xdr:col>12</xdr:col>
                <xdr:colOff>28575</xdr:colOff>
                <xdr:row>84</xdr:row>
                <xdr:rowOff>76200</xdr:rowOff>
              </to>
            </anchor>
          </objectPr>
        </oleObject>
      </mc:Choice>
      <mc:Fallback>
        <oleObject progId="Equation.3" shapeId="3077" r:id="rId11"/>
      </mc:Fallback>
    </mc:AlternateContent>
    <mc:AlternateContent xmlns:mc="http://schemas.openxmlformats.org/markup-compatibility/2006">
      <mc:Choice Requires="x14">
        <oleObject progId="Equation.3" shapeId="3078" r:id="rId13">
          <objectPr defaultSize="0" autoPict="0" r:id="rId14">
            <anchor moveWithCells="1">
              <from>
                <xdr:col>8</xdr:col>
                <xdr:colOff>200025</xdr:colOff>
                <xdr:row>43</xdr:row>
                <xdr:rowOff>76200</xdr:rowOff>
              </from>
              <to>
                <xdr:col>12</xdr:col>
                <xdr:colOff>0</xdr:colOff>
                <xdr:row>64</xdr:row>
                <xdr:rowOff>38100</xdr:rowOff>
              </to>
            </anchor>
          </objectPr>
        </oleObject>
      </mc:Choice>
      <mc:Fallback>
        <oleObject progId="Equation.3" shapeId="3078" r:id="rId13"/>
      </mc:Fallback>
    </mc:AlternateContent>
    <mc:AlternateContent xmlns:mc="http://schemas.openxmlformats.org/markup-compatibility/2006">
      <mc:Choice Requires="x14">
        <oleObject progId="Equation.3" shapeId="3079" r:id="rId15">
          <objectPr defaultSize="0" autoPict="0" r:id="rId16">
            <anchor moveWithCells="1">
              <from>
                <xdr:col>8</xdr:col>
                <xdr:colOff>752475</xdr:colOff>
                <xdr:row>65</xdr:row>
                <xdr:rowOff>0</xdr:rowOff>
              </from>
              <to>
                <xdr:col>12</xdr:col>
                <xdr:colOff>0</xdr:colOff>
                <xdr:row>71</xdr:row>
                <xdr:rowOff>133350</xdr:rowOff>
              </to>
            </anchor>
          </objectPr>
        </oleObject>
      </mc:Choice>
      <mc:Fallback>
        <oleObject progId="Equation.3" shapeId="3079" r:id="rId15"/>
      </mc:Fallback>
    </mc:AlternateContent>
    <mc:AlternateContent xmlns:mc="http://schemas.openxmlformats.org/markup-compatibility/2006">
      <mc:Choice Requires="x14">
        <oleObject progId="Equation.3" shapeId="3080" r:id="rId17">
          <objectPr defaultSize="0" autoPict="0" r:id="rId18">
            <anchor moveWithCells="1">
              <from>
                <xdr:col>6</xdr:col>
                <xdr:colOff>9525</xdr:colOff>
                <xdr:row>2</xdr:row>
                <xdr:rowOff>38100</xdr:rowOff>
              </from>
              <to>
                <xdr:col>7</xdr:col>
                <xdr:colOff>0</xdr:colOff>
                <xdr:row>2</xdr:row>
                <xdr:rowOff>152400</xdr:rowOff>
              </to>
            </anchor>
          </objectPr>
        </oleObject>
      </mc:Choice>
      <mc:Fallback>
        <oleObject progId="Equation.3" shapeId="3080" r:id="rId17"/>
      </mc:Fallback>
    </mc:AlternateContent>
    <mc:AlternateContent xmlns:mc="http://schemas.openxmlformats.org/markup-compatibility/2006">
      <mc:Choice Requires="x14">
        <oleObject progId="Equation.3" shapeId="3081" r:id="rId19">
          <objectPr defaultSize="0" autoPict="0" r:id="rId18">
            <anchor moveWithCells="1">
              <from>
                <xdr:col>7</xdr:col>
                <xdr:colOff>9525</xdr:colOff>
                <xdr:row>6</xdr:row>
                <xdr:rowOff>9525</xdr:rowOff>
              </from>
              <to>
                <xdr:col>8</xdr:col>
                <xdr:colOff>0</xdr:colOff>
                <xdr:row>6</xdr:row>
                <xdr:rowOff>180975</xdr:rowOff>
              </to>
            </anchor>
          </objectPr>
        </oleObject>
      </mc:Choice>
      <mc:Fallback>
        <oleObject progId="Equation.3" shapeId="3081" r:id="rId19"/>
      </mc:Fallback>
    </mc:AlternateContent>
    <mc:AlternateContent xmlns:mc="http://schemas.openxmlformats.org/markup-compatibility/2006">
      <mc:Choice Requires="x14">
        <oleObject progId="Equation.3" shapeId="3082" r:id="rId20">
          <objectPr defaultSize="0" autoPict="0" r:id="rId18">
            <anchor mov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600075</xdr:colOff>
                <xdr:row>19</xdr:row>
                <xdr:rowOff>142875</xdr:rowOff>
              </to>
            </anchor>
          </objectPr>
        </oleObject>
      </mc:Choice>
      <mc:Fallback>
        <oleObject progId="Equation.3" shapeId="3082" r:id="rId20"/>
      </mc:Fallback>
    </mc:AlternateContent>
    <mc:AlternateContent xmlns:mc="http://schemas.openxmlformats.org/markup-compatibility/2006">
      <mc:Choice Requires="x14">
        <oleObject progId="Equation.3" shapeId="3083" r:id="rId21">
          <objectPr defaultSize="0" autoPict="0" r:id="rId18">
            <anchor moveWithCells="1">
              <from>
                <xdr:col>6</xdr:col>
                <xdr:colOff>219075</xdr:colOff>
                <xdr:row>20</xdr:row>
                <xdr:rowOff>9525</xdr:rowOff>
              </from>
              <to>
                <xdr:col>7</xdr:col>
                <xdr:colOff>57150</xdr:colOff>
                <xdr:row>20</xdr:row>
                <xdr:rowOff>152400</xdr:rowOff>
              </to>
            </anchor>
          </objectPr>
        </oleObject>
      </mc:Choice>
      <mc:Fallback>
        <oleObject progId="Equation.3" shapeId="3083" r:id="rId21"/>
      </mc:Fallback>
    </mc:AlternateContent>
    <mc:AlternateContent xmlns:mc="http://schemas.openxmlformats.org/markup-compatibility/2006">
      <mc:Choice Requires="x14">
        <oleObject progId="Equation.3" shapeId="3084" r:id="rId22">
          <objectPr defaultSize="0" autoPict="0" r:id="rId18">
            <anchor moveWithCells="1">
              <from>
                <xdr:col>4</xdr:col>
                <xdr:colOff>457200</xdr:colOff>
                <xdr:row>45</xdr:row>
                <xdr:rowOff>28575</xdr:rowOff>
              </from>
              <to>
                <xdr:col>5</xdr:col>
                <xdr:colOff>0</xdr:colOff>
                <xdr:row>46</xdr:row>
                <xdr:rowOff>28575</xdr:rowOff>
              </to>
            </anchor>
          </objectPr>
        </oleObject>
      </mc:Choice>
      <mc:Fallback>
        <oleObject progId="Equation.3" shapeId="3084" r:id="rId2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full pipe</vt:lpstr>
      <vt:lpstr>partial pipe</vt:lpstr>
      <vt:lpstr>circular pipe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2017-08-09T09:55:16Z</dcterms:created>
  <dcterms:modified xsi:type="dcterms:W3CDTF">2017-08-09T09:57:46Z</dcterms:modified>
</cp:coreProperties>
</file>